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showInkAnnotation="0" codeName="ThisWorkbook" defaultThemeVersion="124226"/>
  <workbookProtection workbookPassword="C66B" lockStructure="1"/>
  <bookViews>
    <workbookView xWindow="0" yWindow="60" windowWidth="15600" windowHeight="7410" tabRatio="839" firstSheet="1" activeTab="4"/>
  </bookViews>
  <sheets>
    <sheet name="Chg log" sheetId="45" state="hidden" r:id="rId1"/>
    <sheet name="Instructions" sheetId="62" r:id="rId2"/>
    <sheet name="Framework" sheetId="44" r:id="rId3"/>
    <sheet name="Translations" sheetId="13" state="hidden" r:id="rId4"/>
    <sheet name="Performance Framework " sheetId="1" r:id="rId5"/>
    <sheet name="Disaggregation" sheetId="59" r:id="rId6"/>
    <sheet name="DisaggCoverage" sheetId="61" state="hidden" r:id="rId7"/>
    <sheet name="DisaggOutcome" sheetId="60" state="hidden" r:id="rId8"/>
    <sheet name="DisaggImpact" sheetId="49" state="hidden" r:id="rId9"/>
    <sheet name="CatIndDisaggrGrp" sheetId="53" state="hidden" r:id="rId10"/>
    <sheet name="CatIndDisaggrGrpValues" sheetId="54" state="hidden" r:id="rId11"/>
    <sheet name="CatCoverage" sheetId="31" state="hidden" r:id="rId12"/>
    <sheet name="CatImpact" sheetId="33" state="hidden" r:id="rId13"/>
    <sheet name="CatOutcome" sheetId="32" state="hidden" r:id="rId14"/>
    <sheet name="IndDisaggrGrpInCov" sheetId="58" state="hidden" r:id="rId15"/>
    <sheet name="IndDisaggrGrpInImpact" sheetId="56" state="hidden" r:id="rId16"/>
    <sheet name="IndDisaggrGrpInOutcome" sheetId="57" state="hidden" r:id="rId17"/>
    <sheet name="CatTESTgranPeriod" sheetId="48" state="hidden" r:id="rId18"/>
    <sheet name="FiscCycleInCtry" sheetId="50" state="hidden" r:id="rId19"/>
    <sheet name="Definitions" sheetId="10" state="hidden" r:id="rId20"/>
    <sheet name="CatCmp" sheetId="28" state="hidden" r:id="rId21"/>
    <sheet name="CatModules" sheetId="29" state="hidden" r:id="rId22"/>
    <sheet name="CatInt" sheetId="30" state="hidden" r:id="rId23"/>
    <sheet name="CatDataSrc" sheetId="34" state="hidden" r:id="rId24"/>
    <sheet name="Ctry-notMulti" sheetId="40" state="hidden" r:id="rId25"/>
    <sheet name="$Ranges$" sheetId="15" state="veryHidden" r:id="rId26"/>
    <sheet name="$Meta$" sheetId="16" state="veryHidden" r:id="rId27"/>
    <sheet name="ModInCmp" sheetId="42" state="hidden" r:id="rId28"/>
    <sheet name="ImpactInCmp" sheetId="41" state="hidden" r:id="rId29"/>
    <sheet name="DataSrcInCmp" sheetId="46" state="hidden" r:id="rId30"/>
    <sheet name="OutcomeInCmp" sheetId="43" state="hidden" r:id="rId31"/>
  </sheets>
  <externalReferences>
    <externalReference r:id="rId32"/>
    <externalReference r:id="rId33"/>
    <externalReference r:id="rId34"/>
  </externalReferences>
  <definedNames>
    <definedName name="_xlnm._FilterDatabase" localSheetId="11" hidden="1">CatCoverage!$A$1:$O$83</definedName>
    <definedName name="_xlnm._FilterDatabase" localSheetId="19" hidden="1">Definitions!$G$1:$S$436</definedName>
    <definedName name="_xlnm._FilterDatabase" localSheetId="18" hidden="1">FiscCycleInCtry!$A$1:$D$260</definedName>
    <definedName name="_xlnm._FilterDatabase" localSheetId="14" hidden="1">IndDisaggrGrpInCov!$A$1:$E$42</definedName>
    <definedName name="_xlnm._FilterDatabase" localSheetId="15" hidden="1">IndDisaggrGrpInImpact!$A$1:$E$17</definedName>
    <definedName name="_xlnm._FilterDatabase" localSheetId="16" hidden="1">IndDisaggrGrpInOutcome!$A$1:$E$27</definedName>
    <definedName name="CmpAcroSelected">INDIRECT(ADDRESS(CmpSelectedOnRow,2,1,TRUE,"CatCmp"))</definedName>
    <definedName name="CmpIdSelected">INDIRECT(ADDRESS(CmpSelectedOnRow,1,1,TRUE,"CatCmp"))</definedName>
    <definedName name="CmpSelectedOnRow">IFERROR(MATCH(ComponentSelected,CatCmp!$C:$C,0),"")</definedName>
    <definedName name="Components">CatCmp!$C$2:$C$6</definedName>
    <definedName name="ComponentSelected">'Performance Framework '!#REF!</definedName>
    <definedName name="CostInputs">OFFSET('[1]Cost Inputs'!$N$3,0,[1]Setup!$D$4,'[1]Cost Inputs'!$S$2,1)</definedName>
    <definedName name="Country_Applicant">Definitions!$O$3:$O$204</definedName>
    <definedName name="DataSrcInCmp">OFFSET(DataSrcInCmp!$C$2,0,0,NbrOfDataSrcInCmp,1)</definedName>
    <definedName name="ImpactIndInCmp">OFFSET(ImpactInCmp!$C$2,0,0,NbrOfImpactIndInCmp,1)</definedName>
    <definedName name="LangOffset">Translations!$C$1</definedName>
    <definedName name="Language">Framework!$B$2</definedName>
    <definedName name="ModulesInCmp">OFFSET(ModInCmp!$C$2,0,0,NbrOfModulesInCmp,1)</definedName>
    <definedName name="MonthIndex">Definitions!$M$3</definedName>
    <definedName name="Months">Definitions!$H$3:$H$15</definedName>
    <definedName name="MonthSelected">'Performance Framework '!#REF!</definedName>
    <definedName name="NbrOfDataSrcInCmp">COUNT(DataSrcInCmp!$A:$A)</definedName>
    <definedName name="NbrOfImpactIndInCmp">COUNT(ImpactInCmp!$A:$A)</definedName>
    <definedName name="NbrOfModulesInCmp">COUNT(ModInCmp!$A:$A)</definedName>
    <definedName name="NbrOfOutcomeIndInCmp">COUNT(OutcomeInCmp!$A:$A)</definedName>
    <definedName name="OutcomeIndInCmp">OFFSET(OutcomeInCmp!$C$2,0,0,NbrOfOutcomeIndInCmp,1)</definedName>
    <definedName name="_xlnm.Print_Area" localSheetId="5">Disaggregation!$A$1:$M$215</definedName>
    <definedName name="_xlnm.Print_Area" localSheetId="2">Framework!$A$1:$I$129</definedName>
    <definedName name="_xlnm.Print_Area" localSheetId="4">'Performance Framework '!$A$1:$Y$170</definedName>
    <definedName name="_xlnm.Print_Titles" localSheetId="2">Framework!$5:$6</definedName>
    <definedName name="_xlnm.Print_Titles" localSheetId="4">'Performance Framework '!$26:$30</definedName>
    <definedName name="PRs">'Performance Framework '!#REF!</definedName>
    <definedName name="PRsInApplicant">OFFSET(Definitions!$R$3,MATCH(VLOOKUP('Performance Framework '!#REF!,Definitions!D:E,2,FALSE),Definitions!G:G,0)-3,0,COUNTIF(Definitions!G:G,VLOOKUP('Performance Framework '!#REF!,Definitions!D:E,2,FALSE)),1)</definedName>
    <definedName name="PRsInCountry">OFFSET(Definitions!$R$3,MATCH('Performance Framework '!#REF!,Definitions!A:A,0)-3,0,COUNTIF(Definitions!A:A,'Performance Framework '!#REF!),1)</definedName>
    <definedName name="Reporting_frequency">Definitions!$AB$3:$AB$4</definedName>
    <definedName name="StartYearSelected">'Performance Framework '!#REF!</definedName>
    <definedName name="TiedTo">Definitions!$U$3:$U$7</definedName>
    <definedName name="Years">Definitions!$A$3:$A$7</definedName>
    <definedName name="YearSelected">'Performance Framework '!#REF!</definedName>
  </definedNames>
  <calcPr calcId="144525"/>
</workbook>
</file>

<file path=xl/calcChain.xml><?xml version="1.0" encoding="utf-8"?>
<calcChain xmlns="http://schemas.openxmlformats.org/spreadsheetml/2006/main">
  <c r="I29" i="32" l="1"/>
  <c r="I28" i="32"/>
  <c r="I27" i="32"/>
  <c r="I26" i="32"/>
  <c r="I25" i="32"/>
  <c r="I12" i="32"/>
  <c r="I11" i="32"/>
  <c r="I10" i="32"/>
  <c r="I9" i="32"/>
  <c r="I8" i="32"/>
  <c r="I7" i="32"/>
  <c r="I6" i="32"/>
  <c r="I5" i="32"/>
  <c r="I4" i="32"/>
  <c r="I3" i="32"/>
  <c r="I2" i="32"/>
  <c r="O82" i="31" l="1"/>
  <c r="B82" i="31" l="1"/>
  <c r="O69" i="31" l="1"/>
  <c r="O68" i="31"/>
  <c r="O67" i="31"/>
  <c r="E42" i="58"/>
  <c r="E41" i="58"/>
  <c r="E40" i="58"/>
  <c r="E39" i="58"/>
  <c r="E38" i="58"/>
  <c r="E37" i="58"/>
  <c r="E36" i="58"/>
  <c r="D42" i="58"/>
  <c r="D41" i="58"/>
  <c r="D40" i="58"/>
  <c r="D39" i="58"/>
  <c r="D38" i="58"/>
  <c r="D37" i="58"/>
  <c r="D36" i="58"/>
  <c r="B68" i="31" l="1"/>
  <c r="B67" i="31"/>
  <c r="G231" i="61" l="1"/>
  <c r="F231" i="61"/>
  <c r="E231" i="61"/>
  <c r="D231" i="61"/>
  <c r="A231" i="61"/>
  <c r="G229" i="61"/>
  <c r="F229" i="61"/>
  <c r="E229" i="61"/>
  <c r="D229" i="61"/>
  <c r="A229" i="61"/>
  <c r="G227" i="61"/>
  <c r="F227" i="61"/>
  <c r="E227" i="61"/>
  <c r="D227" i="61"/>
  <c r="A227" i="61"/>
  <c r="G225" i="61"/>
  <c r="F225" i="61"/>
  <c r="E225" i="61"/>
  <c r="D225" i="61"/>
  <c r="A225" i="61"/>
  <c r="G223" i="61"/>
  <c r="F223" i="61"/>
  <c r="E223" i="61"/>
  <c r="D223" i="61"/>
  <c r="A223" i="61"/>
  <c r="G221" i="61"/>
  <c r="F221" i="61"/>
  <c r="E221" i="61"/>
  <c r="D221" i="61"/>
  <c r="A221" i="61"/>
  <c r="G219" i="61"/>
  <c r="F219" i="61"/>
  <c r="E219" i="61"/>
  <c r="D219" i="61"/>
  <c r="A219" i="61"/>
  <c r="G217" i="61"/>
  <c r="F217" i="61"/>
  <c r="E217" i="61"/>
  <c r="D217" i="61"/>
  <c r="A217" i="61"/>
  <c r="G215" i="61"/>
  <c r="F215" i="61"/>
  <c r="E215" i="61"/>
  <c r="D215" i="61"/>
  <c r="A215" i="61"/>
  <c r="G213" i="61"/>
  <c r="F213" i="61"/>
  <c r="E213" i="61"/>
  <c r="D213" i="61"/>
  <c r="A213" i="61"/>
  <c r="G210" i="61"/>
  <c r="F210" i="61"/>
  <c r="E210" i="61"/>
  <c r="D210" i="61"/>
  <c r="A210" i="61"/>
  <c r="G208" i="61"/>
  <c r="F208" i="61"/>
  <c r="E208" i="61"/>
  <c r="D208" i="61"/>
  <c r="A208" i="61"/>
  <c r="G206" i="61"/>
  <c r="F206" i="61"/>
  <c r="E206" i="61"/>
  <c r="D206" i="61"/>
  <c r="A206" i="61"/>
  <c r="G204" i="61"/>
  <c r="F204" i="61"/>
  <c r="E204" i="61"/>
  <c r="D204" i="61"/>
  <c r="A204" i="61"/>
  <c r="G202" i="61"/>
  <c r="F202" i="61"/>
  <c r="E202" i="61"/>
  <c r="D202" i="61"/>
  <c r="A202" i="61"/>
  <c r="G200" i="61"/>
  <c r="F200" i="61"/>
  <c r="E200" i="61"/>
  <c r="D200" i="61"/>
  <c r="A200" i="61"/>
  <c r="G198" i="61"/>
  <c r="F198" i="61"/>
  <c r="E198" i="61"/>
  <c r="D198" i="61"/>
  <c r="A198" i="61"/>
  <c r="G196" i="61"/>
  <c r="F196" i="61"/>
  <c r="E196" i="61"/>
  <c r="D196" i="61"/>
  <c r="A196" i="61"/>
  <c r="G194" i="61"/>
  <c r="F194" i="61"/>
  <c r="E194" i="61"/>
  <c r="D194" i="61"/>
  <c r="A194" i="61"/>
  <c r="G191" i="61"/>
  <c r="F191" i="61"/>
  <c r="E191" i="61"/>
  <c r="D191" i="61"/>
  <c r="A191" i="61"/>
  <c r="G189" i="61"/>
  <c r="F189" i="61"/>
  <c r="E189" i="61"/>
  <c r="D189" i="61"/>
  <c r="A189" i="61"/>
  <c r="G187" i="61"/>
  <c r="F187" i="61"/>
  <c r="E187" i="61"/>
  <c r="D187" i="61"/>
  <c r="A187" i="61"/>
  <c r="G185" i="61"/>
  <c r="F185" i="61"/>
  <c r="E185" i="61"/>
  <c r="D185" i="61"/>
  <c r="A185" i="61"/>
  <c r="G183" i="61"/>
  <c r="F183" i="61"/>
  <c r="E183" i="61"/>
  <c r="D183" i="61"/>
  <c r="A183" i="61"/>
  <c r="G181" i="61"/>
  <c r="F181" i="61"/>
  <c r="E181" i="61"/>
  <c r="D181" i="61"/>
  <c r="A181" i="61"/>
  <c r="G179" i="61"/>
  <c r="F179" i="61"/>
  <c r="E179" i="61"/>
  <c r="D179" i="61"/>
  <c r="A179" i="61"/>
  <c r="G177" i="61"/>
  <c r="F177" i="61"/>
  <c r="E177" i="61"/>
  <c r="D177" i="61"/>
  <c r="A177" i="61"/>
  <c r="G175" i="61"/>
  <c r="F175" i="61"/>
  <c r="E175" i="61"/>
  <c r="D175" i="61"/>
  <c r="A175" i="61"/>
  <c r="G172" i="61"/>
  <c r="F172" i="61"/>
  <c r="E172" i="61"/>
  <c r="D172" i="61"/>
  <c r="A172" i="61"/>
  <c r="G170" i="61"/>
  <c r="F170" i="61"/>
  <c r="E170" i="61"/>
  <c r="D170" i="61"/>
  <c r="A170" i="61"/>
  <c r="G168" i="61"/>
  <c r="F168" i="61"/>
  <c r="E168" i="61"/>
  <c r="D168" i="61"/>
  <c r="A168" i="61"/>
  <c r="G166" i="61"/>
  <c r="F166" i="61"/>
  <c r="E166" i="61"/>
  <c r="D166" i="61"/>
  <c r="A166" i="61"/>
  <c r="G164" i="61"/>
  <c r="F164" i="61"/>
  <c r="E164" i="61"/>
  <c r="D164" i="61"/>
  <c r="A164" i="61"/>
  <c r="G162" i="61"/>
  <c r="F162" i="61"/>
  <c r="E162" i="61"/>
  <c r="D162" i="61"/>
  <c r="A162" i="61"/>
  <c r="G160" i="61"/>
  <c r="F160" i="61"/>
  <c r="E160" i="61"/>
  <c r="D160" i="61"/>
  <c r="A160" i="61"/>
  <c r="G158" i="61"/>
  <c r="F158" i="61"/>
  <c r="E158" i="61"/>
  <c r="D158" i="61"/>
  <c r="A158" i="61"/>
  <c r="G156" i="61"/>
  <c r="F156" i="61"/>
  <c r="E156" i="61"/>
  <c r="D156" i="61"/>
  <c r="A156" i="61"/>
  <c r="G153" i="61"/>
  <c r="F153" i="61"/>
  <c r="E153" i="61"/>
  <c r="D153" i="61"/>
  <c r="A153" i="61"/>
  <c r="G151" i="61"/>
  <c r="F151" i="61"/>
  <c r="E151" i="61"/>
  <c r="D151" i="61"/>
  <c r="A151" i="61"/>
  <c r="G149" i="61"/>
  <c r="F149" i="61"/>
  <c r="E149" i="61"/>
  <c r="D149" i="61"/>
  <c r="A149" i="61"/>
  <c r="G147" i="61"/>
  <c r="F147" i="61"/>
  <c r="E147" i="61"/>
  <c r="D147" i="61"/>
  <c r="A147" i="61"/>
  <c r="G145" i="61"/>
  <c r="F145" i="61"/>
  <c r="E145" i="61"/>
  <c r="D145" i="61"/>
  <c r="A145" i="61"/>
  <c r="G143" i="61"/>
  <c r="F143" i="61"/>
  <c r="E143" i="61"/>
  <c r="D143" i="61"/>
  <c r="A143" i="61"/>
  <c r="G141" i="61"/>
  <c r="F141" i="61"/>
  <c r="E141" i="61"/>
  <c r="D141" i="61"/>
  <c r="A141" i="61"/>
  <c r="G139" i="61"/>
  <c r="F139" i="61"/>
  <c r="E139" i="61"/>
  <c r="D139" i="61"/>
  <c r="A139" i="61"/>
  <c r="G137" i="61"/>
  <c r="F137" i="61"/>
  <c r="E137" i="61"/>
  <c r="D137" i="61"/>
  <c r="A137" i="61"/>
  <c r="G134" i="61"/>
  <c r="F134" i="61"/>
  <c r="E134" i="61"/>
  <c r="D134" i="61"/>
  <c r="A134" i="61"/>
  <c r="G132" i="61"/>
  <c r="F132" i="61"/>
  <c r="E132" i="61"/>
  <c r="D132" i="61"/>
  <c r="A132" i="61"/>
  <c r="G130" i="61"/>
  <c r="F130" i="61"/>
  <c r="E130" i="61"/>
  <c r="D130" i="61"/>
  <c r="A130" i="61"/>
  <c r="G128" i="61"/>
  <c r="F128" i="61"/>
  <c r="E128" i="61"/>
  <c r="D128" i="61"/>
  <c r="A128" i="61"/>
  <c r="G126" i="61"/>
  <c r="F126" i="61"/>
  <c r="E126" i="61"/>
  <c r="D126" i="61"/>
  <c r="A126" i="61"/>
  <c r="G124" i="61"/>
  <c r="F124" i="61"/>
  <c r="E124" i="61"/>
  <c r="D124" i="61"/>
  <c r="A124" i="61"/>
  <c r="G122" i="61"/>
  <c r="F122" i="61"/>
  <c r="E122" i="61"/>
  <c r="D122" i="61"/>
  <c r="A122" i="61"/>
  <c r="G120" i="61"/>
  <c r="F120" i="61"/>
  <c r="E120" i="61"/>
  <c r="D120" i="61"/>
  <c r="A120" i="61"/>
  <c r="G118" i="61"/>
  <c r="F118" i="61"/>
  <c r="E118" i="61"/>
  <c r="D118" i="61"/>
  <c r="A118" i="61"/>
  <c r="G115" i="61"/>
  <c r="F115" i="61"/>
  <c r="E115" i="61"/>
  <c r="D115" i="61"/>
  <c r="A115" i="61"/>
  <c r="G113" i="61"/>
  <c r="F113" i="61"/>
  <c r="E113" i="61"/>
  <c r="D113" i="61"/>
  <c r="A113" i="61"/>
  <c r="G111" i="61"/>
  <c r="F111" i="61"/>
  <c r="E111" i="61"/>
  <c r="D111" i="61"/>
  <c r="A111" i="61"/>
  <c r="G109" i="61"/>
  <c r="F109" i="61"/>
  <c r="E109" i="61"/>
  <c r="D109" i="61"/>
  <c r="A109" i="61"/>
  <c r="G107" i="61"/>
  <c r="F107" i="61"/>
  <c r="E107" i="61"/>
  <c r="D107" i="61"/>
  <c r="A107" i="61"/>
  <c r="G105" i="61"/>
  <c r="F105" i="61"/>
  <c r="E105" i="61"/>
  <c r="D105" i="61"/>
  <c r="A105" i="61"/>
  <c r="G103" i="61"/>
  <c r="F103" i="61"/>
  <c r="E103" i="61"/>
  <c r="D103" i="61"/>
  <c r="A103" i="61"/>
  <c r="G101" i="61"/>
  <c r="F101" i="61"/>
  <c r="E101" i="61"/>
  <c r="D101" i="61"/>
  <c r="A101" i="61"/>
  <c r="G99" i="61"/>
  <c r="F99" i="61"/>
  <c r="E99" i="61"/>
  <c r="D99" i="61"/>
  <c r="A99" i="61"/>
  <c r="G96" i="61"/>
  <c r="F96" i="61"/>
  <c r="E96" i="61"/>
  <c r="D96" i="61"/>
  <c r="A96" i="61"/>
  <c r="G94" i="61"/>
  <c r="F94" i="61"/>
  <c r="E94" i="61"/>
  <c r="D94" i="61"/>
  <c r="A94" i="61"/>
  <c r="G92" i="61"/>
  <c r="F92" i="61"/>
  <c r="E92" i="61"/>
  <c r="D92" i="61"/>
  <c r="A92" i="61"/>
  <c r="G90" i="61"/>
  <c r="F90" i="61"/>
  <c r="E90" i="61"/>
  <c r="D90" i="61"/>
  <c r="A90" i="61"/>
  <c r="G88" i="61"/>
  <c r="F88" i="61"/>
  <c r="E88" i="61"/>
  <c r="D88" i="61"/>
  <c r="A88" i="61"/>
  <c r="G86" i="61"/>
  <c r="F86" i="61"/>
  <c r="E86" i="61"/>
  <c r="D86" i="61"/>
  <c r="A86" i="61"/>
  <c r="G84" i="61"/>
  <c r="F84" i="61"/>
  <c r="E84" i="61"/>
  <c r="D84" i="61"/>
  <c r="A84" i="61"/>
  <c r="G82" i="61"/>
  <c r="F82" i="61"/>
  <c r="E82" i="61"/>
  <c r="D82" i="61"/>
  <c r="A82" i="61"/>
  <c r="G80" i="61"/>
  <c r="F80" i="61"/>
  <c r="E80" i="61"/>
  <c r="D80" i="61"/>
  <c r="A80" i="61"/>
  <c r="G77" i="61"/>
  <c r="F77" i="61"/>
  <c r="E77" i="61"/>
  <c r="D77" i="61"/>
  <c r="A77" i="61"/>
  <c r="G75" i="61"/>
  <c r="F75" i="61"/>
  <c r="E75" i="61"/>
  <c r="D75" i="61"/>
  <c r="A75" i="61"/>
  <c r="G73" i="61"/>
  <c r="F73" i="61"/>
  <c r="E73" i="61"/>
  <c r="D73" i="61"/>
  <c r="A73" i="61"/>
  <c r="G71" i="61"/>
  <c r="F71" i="61"/>
  <c r="E71" i="61"/>
  <c r="D71" i="61"/>
  <c r="A71" i="61"/>
  <c r="G69" i="61"/>
  <c r="F69" i="61"/>
  <c r="E69" i="61"/>
  <c r="D69" i="61"/>
  <c r="A69" i="61"/>
  <c r="G67" i="61"/>
  <c r="F67" i="61"/>
  <c r="E67" i="61"/>
  <c r="D67" i="61"/>
  <c r="A67" i="61"/>
  <c r="G65" i="61"/>
  <c r="F65" i="61"/>
  <c r="E65" i="61"/>
  <c r="D65" i="61"/>
  <c r="A65" i="61"/>
  <c r="G63" i="61"/>
  <c r="F63" i="61"/>
  <c r="E63" i="61"/>
  <c r="D63" i="61"/>
  <c r="A63" i="61"/>
  <c r="G61" i="61"/>
  <c r="F61" i="61"/>
  <c r="E61" i="61"/>
  <c r="D61" i="61"/>
  <c r="A61" i="61"/>
  <c r="G58" i="61"/>
  <c r="F58" i="61"/>
  <c r="E58" i="61"/>
  <c r="D58" i="61"/>
  <c r="A58" i="61"/>
  <c r="G56" i="61"/>
  <c r="F56" i="61"/>
  <c r="E56" i="61"/>
  <c r="D56" i="61"/>
  <c r="A56" i="61"/>
  <c r="G54" i="61"/>
  <c r="F54" i="61"/>
  <c r="E54" i="61"/>
  <c r="D54" i="61"/>
  <c r="A54" i="61"/>
  <c r="G52" i="61"/>
  <c r="F52" i="61"/>
  <c r="E52" i="61"/>
  <c r="D52" i="61"/>
  <c r="A52" i="61"/>
  <c r="G50" i="61"/>
  <c r="F50" i="61"/>
  <c r="E50" i="61"/>
  <c r="D50" i="61"/>
  <c r="A50" i="61"/>
  <c r="G48" i="61"/>
  <c r="F48" i="61"/>
  <c r="E48" i="61"/>
  <c r="D48" i="61"/>
  <c r="A48" i="61"/>
  <c r="G46" i="61"/>
  <c r="F46" i="61"/>
  <c r="E46" i="61"/>
  <c r="D46" i="61"/>
  <c r="A46" i="61"/>
  <c r="G44" i="61"/>
  <c r="F44" i="61"/>
  <c r="E44" i="61"/>
  <c r="D44" i="61"/>
  <c r="A44" i="61"/>
  <c r="G42" i="61"/>
  <c r="F42" i="61"/>
  <c r="E42" i="61"/>
  <c r="D42" i="61"/>
  <c r="A42" i="61"/>
  <c r="G39" i="61"/>
  <c r="F39" i="61"/>
  <c r="E39" i="61"/>
  <c r="D39" i="61"/>
  <c r="A39" i="61"/>
  <c r="G37" i="61"/>
  <c r="F37" i="61"/>
  <c r="E37" i="61"/>
  <c r="D37" i="61"/>
  <c r="A37" i="61"/>
  <c r="G35" i="61"/>
  <c r="F35" i="61"/>
  <c r="E35" i="61"/>
  <c r="D35" i="61"/>
  <c r="A35" i="61"/>
  <c r="G33" i="61"/>
  <c r="F33" i="61"/>
  <c r="E33" i="61"/>
  <c r="D33" i="61"/>
  <c r="A33" i="61"/>
  <c r="G31" i="61"/>
  <c r="F31" i="61"/>
  <c r="E31" i="61"/>
  <c r="D31" i="61"/>
  <c r="A31" i="61"/>
  <c r="G29" i="61"/>
  <c r="F29" i="61"/>
  <c r="E29" i="61"/>
  <c r="D29" i="61"/>
  <c r="A29" i="61"/>
  <c r="G27" i="61"/>
  <c r="F27" i="61"/>
  <c r="E27" i="61"/>
  <c r="D27" i="61"/>
  <c r="A27" i="61"/>
  <c r="G25" i="61"/>
  <c r="F25" i="61"/>
  <c r="E25" i="61"/>
  <c r="D25" i="61"/>
  <c r="A25" i="61"/>
  <c r="G23" i="61"/>
  <c r="F23" i="61"/>
  <c r="E23" i="61"/>
  <c r="D23" i="61"/>
  <c r="A23" i="61"/>
  <c r="G20" i="61"/>
  <c r="F20" i="61"/>
  <c r="E20" i="61"/>
  <c r="D20" i="61"/>
  <c r="A20" i="61"/>
  <c r="G18" i="61"/>
  <c r="F18" i="61"/>
  <c r="E18" i="61"/>
  <c r="D18" i="61"/>
  <c r="A18" i="61"/>
  <c r="G16" i="61"/>
  <c r="F16" i="61"/>
  <c r="E16" i="61"/>
  <c r="D16" i="61"/>
  <c r="A16" i="61"/>
  <c r="G14" i="61"/>
  <c r="F14" i="61"/>
  <c r="E14" i="61"/>
  <c r="D14" i="61"/>
  <c r="A14" i="61"/>
  <c r="G12" i="61"/>
  <c r="F12" i="61"/>
  <c r="E12" i="61"/>
  <c r="D12" i="61"/>
  <c r="A12" i="61"/>
  <c r="G10" i="61"/>
  <c r="F10" i="61"/>
  <c r="E10" i="61"/>
  <c r="D10" i="61"/>
  <c r="A10" i="61"/>
  <c r="G8" i="61"/>
  <c r="F8" i="61"/>
  <c r="E8" i="61"/>
  <c r="D8" i="61"/>
  <c r="A8" i="61"/>
  <c r="G6" i="61"/>
  <c r="F6" i="61"/>
  <c r="E6" i="61"/>
  <c r="D6" i="61"/>
  <c r="A6" i="61"/>
  <c r="G4" i="61"/>
  <c r="F4" i="61"/>
  <c r="E4" i="61"/>
  <c r="D4" i="61"/>
  <c r="A4" i="61"/>
  <c r="A50" i="60" l="1"/>
  <c r="K50" i="60" s="1"/>
  <c r="A49" i="60"/>
  <c r="J49" i="60" s="1"/>
  <c r="A48" i="60"/>
  <c r="I48" i="60" s="1"/>
  <c r="A47" i="60"/>
  <c r="H47" i="60" s="1"/>
  <c r="A46" i="60"/>
  <c r="K46" i="60" s="1"/>
  <c r="G13" i="60"/>
  <c r="F13" i="60"/>
  <c r="E13" i="60"/>
  <c r="D13" i="60"/>
  <c r="A13" i="60"/>
  <c r="D46" i="60" l="1"/>
  <c r="E46" i="60" s="1"/>
  <c r="D49" i="60"/>
  <c r="E49" i="60" s="1"/>
  <c r="B48" i="60"/>
  <c r="C48" i="60" s="1"/>
  <c r="H46" i="60"/>
  <c r="F48" i="60"/>
  <c r="G49" i="60"/>
  <c r="D50" i="60"/>
  <c r="E50" i="60" s="1"/>
  <c r="J48" i="60"/>
  <c r="H49" i="60"/>
  <c r="H50" i="60"/>
  <c r="K49" i="60"/>
  <c r="I46" i="60"/>
  <c r="B47" i="60"/>
  <c r="C47" i="60" s="1"/>
  <c r="F47" i="60"/>
  <c r="J47" i="60"/>
  <c r="G48" i="60"/>
  <c r="K48" i="60"/>
  <c r="I50" i="60"/>
  <c r="B46" i="60"/>
  <c r="C46" i="60" s="1"/>
  <c r="F46" i="60"/>
  <c r="J46" i="60"/>
  <c r="G47" i="60"/>
  <c r="K47" i="60"/>
  <c r="D48" i="60"/>
  <c r="E48" i="60" s="1"/>
  <c r="H48" i="60"/>
  <c r="I49" i="60"/>
  <c r="B50" i="60"/>
  <c r="C50" i="60" s="1"/>
  <c r="F50" i="60"/>
  <c r="J50" i="60"/>
  <c r="I47" i="60"/>
  <c r="G46" i="60"/>
  <c r="D47" i="60"/>
  <c r="E47" i="60" s="1"/>
  <c r="B49" i="60"/>
  <c r="C49" i="60" s="1"/>
  <c r="F49" i="60"/>
  <c r="G50" i="60"/>
  <c r="G13" i="49" l="1"/>
  <c r="F13" i="49"/>
  <c r="E13" i="49"/>
  <c r="D13" i="49"/>
  <c r="A13" i="49"/>
  <c r="G19" i="53" l="1"/>
  <c r="B52" i="54"/>
  <c r="B51" i="54"/>
  <c r="O83" i="31" l="1"/>
  <c r="O81" i="31"/>
  <c r="O80" i="31"/>
  <c r="O79" i="31"/>
  <c r="O78" i="31"/>
  <c r="O77" i="31"/>
  <c r="O76" i="31"/>
  <c r="O75" i="31"/>
  <c r="O74" i="31"/>
  <c r="O73" i="31"/>
  <c r="O72" i="31"/>
  <c r="O71" i="31"/>
  <c r="O70" i="31"/>
  <c r="O66" i="31"/>
  <c r="O65" i="31"/>
  <c r="O64" i="31"/>
  <c r="O63" i="31"/>
  <c r="O62" i="31"/>
  <c r="O61" i="31"/>
  <c r="O60" i="31"/>
  <c r="O59" i="31"/>
  <c r="O58" i="31"/>
  <c r="O57" i="31"/>
  <c r="O56" i="31"/>
  <c r="O55" i="31"/>
  <c r="O54" i="31"/>
  <c r="O53" i="31"/>
  <c r="O52" i="31"/>
  <c r="O51" i="31"/>
  <c r="O50" i="31"/>
  <c r="O49" i="31"/>
  <c r="O48" i="31"/>
  <c r="O47" i="31"/>
  <c r="O46" i="31"/>
  <c r="O45" i="31"/>
  <c r="O44" i="31"/>
  <c r="O43" i="31"/>
  <c r="O42" i="31"/>
  <c r="O41" i="31"/>
  <c r="O40" i="31"/>
  <c r="O39" i="31"/>
  <c r="O38" i="31"/>
  <c r="O37" i="31"/>
  <c r="O36" i="31"/>
  <c r="O35" i="31"/>
  <c r="O34" i="31"/>
  <c r="O33" i="31"/>
  <c r="O32" i="31"/>
  <c r="O31" i="31"/>
  <c r="O30" i="31"/>
  <c r="O29" i="31"/>
  <c r="O28" i="31"/>
  <c r="O27" i="31"/>
  <c r="O26" i="31"/>
  <c r="O25" i="31"/>
  <c r="O24" i="31"/>
  <c r="O23" i="31"/>
  <c r="O22" i="31"/>
  <c r="O21" i="31"/>
  <c r="O20" i="31"/>
  <c r="O19" i="31"/>
  <c r="O18" i="31"/>
  <c r="O17" i="31"/>
  <c r="O16" i="31"/>
  <c r="O15" i="31"/>
  <c r="O14" i="31"/>
  <c r="O13" i="31"/>
  <c r="O12" i="31"/>
  <c r="O11" i="31"/>
  <c r="O10" i="31"/>
  <c r="O9" i="31"/>
  <c r="O8" i="31"/>
  <c r="O7" i="31"/>
  <c r="O6" i="31"/>
  <c r="O5" i="31"/>
  <c r="O4" i="31"/>
  <c r="O3" i="31"/>
  <c r="O2" i="31"/>
  <c r="K29" i="32"/>
  <c r="K28" i="32"/>
  <c r="K27" i="32"/>
  <c r="K26" i="32"/>
  <c r="K25" i="32"/>
  <c r="K24" i="32"/>
  <c r="K23" i="32"/>
  <c r="K22" i="32"/>
  <c r="K21" i="32"/>
  <c r="K20" i="32"/>
  <c r="K19" i="32"/>
  <c r="K18" i="32"/>
  <c r="K17" i="32"/>
  <c r="K16" i="32"/>
  <c r="K15" i="32"/>
  <c r="K14" i="32"/>
  <c r="K13" i="32"/>
  <c r="K12" i="32"/>
  <c r="K11" i="32"/>
  <c r="K10" i="32"/>
  <c r="K9" i="32"/>
  <c r="K8" i="32"/>
  <c r="K7" i="32"/>
  <c r="K6" i="32"/>
  <c r="K5" i="32"/>
  <c r="K4" i="32"/>
  <c r="K3" i="32"/>
  <c r="K2" i="32"/>
  <c r="J34" i="33"/>
  <c r="J33" i="33"/>
  <c r="J32" i="33"/>
  <c r="J31" i="33"/>
  <c r="J30" i="33"/>
  <c r="J29" i="33"/>
  <c r="J28" i="33"/>
  <c r="J27" i="33"/>
  <c r="J26" i="33"/>
  <c r="J25" i="33"/>
  <c r="J24" i="33"/>
  <c r="J23" i="33"/>
  <c r="J22" i="33"/>
  <c r="J21" i="33"/>
  <c r="J20" i="33"/>
  <c r="J19" i="33"/>
  <c r="J18" i="33"/>
  <c r="J17" i="33"/>
  <c r="J16" i="33"/>
  <c r="J15" i="33"/>
  <c r="J14" i="33"/>
  <c r="J13" i="33"/>
  <c r="J12" i="33"/>
  <c r="J11" i="33"/>
  <c r="J10" i="33"/>
  <c r="J9" i="33"/>
  <c r="J8" i="33"/>
  <c r="J7" i="33"/>
  <c r="J6" i="33"/>
  <c r="J5" i="33"/>
  <c r="J4" i="33"/>
  <c r="J3" i="33"/>
  <c r="J2" i="33"/>
  <c r="G18" i="53"/>
  <c r="G17" i="53"/>
  <c r="G16" i="53"/>
  <c r="G15" i="53"/>
  <c r="G14" i="53"/>
  <c r="G13" i="53"/>
  <c r="G12" i="53"/>
  <c r="G11" i="53"/>
  <c r="G10" i="53"/>
  <c r="G9" i="53"/>
  <c r="G8" i="53"/>
  <c r="G7" i="53"/>
  <c r="G6" i="53"/>
  <c r="G5" i="53"/>
  <c r="G4" i="53"/>
  <c r="G3" i="53"/>
  <c r="G2" i="53"/>
  <c r="E35" i="58" l="1"/>
  <c r="E34" i="58"/>
  <c r="E33" i="58"/>
  <c r="E32" i="58"/>
  <c r="E31" i="58"/>
  <c r="E30" i="58"/>
  <c r="E29" i="58"/>
  <c r="E28" i="58"/>
  <c r="E27" i="58"/>
  <c r="E26" i="58"/>
  <c r="E25" i="58"/>
  <c r="E24" i="58"/>
  <c r="E23" i="58"/>
  <c r="E22" i="58"/>
  <c r="E21" i="58"/>
  <c r="E20" i="58"/>
  <c r="E19" i="58"/>
  <c r="E18" i="58"/>
  <c r="E17" i="58"/>
  <c r="E16" i="58"/>
  <c r="E15" i="58"/>
  <c r="E14" i="58"/>
  <c r="E13" i="58"/>
  <c r="E12" i="58"/>
  <c r="E11" i="58"/>
  <c r="E10" i="58"/>
  <c r="E9" i="58"/>
  <c r="E8" i="58"/>
  <c r="E7" i="58"/>
  <c r="E6" i="58"/>
  <c r="E5" i="58"/>
  <c r="E4" i="58"/>
  <c r="E3" i="58"/>
  <c r="E2" i="58"/>
  <c r="D35" i="58"/>
  <c r="D34" i="58"/>
  <c r="D33" i="58"/>
  <c r="D32" i="58"/>
  <c r="D31" i="58"/>
  <c r="D30" i="58"/>
  <c r="D29" i="58"/>
  <c r="D28" i="58"/>
  <c r="D27" i="58"/>
  <c r="D26" i="58"/>
  <c r="D25" i="58"/>
  <c r="D24" i="58"/>
  <c r="D23" i="58"/>
  <c r="D22" i="58"/>
  <c r="D21" i="58"/>
  <c r="D20" i="58"/>
  <c r="D19" i="58"/>
  <c r="D18" i="58"/>
  <c r="D17" i="58"/>
  <c r="D16" i="58"/>
  <c r="D15" i="58"/>
  <c r="D14" i="58"/>
  <c r="D13" i="58"/>
  <c r="D12" i="58"/>
  <c r="D11" i="58"/>
  <c r="D10" i="58"/>
  <c r="D9" i="58"/>
  <c r="D8" i="58"/>
  <c r="D7" i="58"/>
  <c r="D6" i="58"/>
  <c r="D5" i="58"/>
  <c r="D4" i="58"/>
  <c r="D3" i="58"/>
  <c r="D2" i="58"/>
  <c r="E27" i="57"/>
  <c r="E26" i="57"/>
  <c r="E25" i="57"/>
  <c r="E24" i="57"/>
  <c r="E23" i="57"/>
  <c r="E22" i="57"/>
  <c r="E21" i="57"/>
  <c r="E20" i="57"/>
  <c r="E19" i="57"/>
  <c r="E18" i="57"/>
  <c r="E17" i="57"/>
  <c r="E16" i="57"/>
  <c r="E15" i="57"/>
  <c r="E14" i="57"/>
  <c r="E13" i="57"/>
  <c r="E12" i="57"/>
  <c r="E11" i="57"/>
  <c r="E10" i="57"/>
  <c r="E9" i="57"/>
  <c r="E8" i="57"/>
  <c r="E7" i="57"/>
  <c r="E6" i="57"/>
  <c r="E5" i="57"/>
  <c r="E4" i="57"/>
  <c r="E3" i="57"/>
  <c r="E2" i="57"/>
  <c r="D27" i="57"/>
  <c r="D26" i="57"/>
  <c r="D25" i="57"/>
  <c r="D24" i="57"/>
  <c r="D23" i="57"/>
  <c r="D22" i="57"/>
  <c r="D21" i="57"/>
  <c r="D20" i="57"/>
  <c r="D19" i="57"/>
  <c r="D18" i="57"/>
  <c r="D17" i="57"/>
  <c r="D16" i="57"/>
  <c r="D15" i="57"/>
  <c r="D14" i="57"/>
  <c r="D13" i="57"/>
  <c r="D12" i="57"/>
  <c r="D11" i="57"/>
  <c r="D10" i="57"/>
  <c r="D9" i="57"/>
  <c r="D8" i="57"/>
  <c r="D7" i="57"/>
  <c r="D6" i="57"/>
  <c r="D5" i="57"/>
  <c r="D4" i="57"/>
  <c r="D3" i="57"/>
  <c r="D2" i="57"/>
  <c r="E17" i="56"/>
  <c r="E16" i="56"/>
  <c r="E15" i="56"/>
  <c r="E14" i="56"/>
  <c r="E13" i="56"/>
  <c r="E12" i="56"/>
  <c r="E11" i="56"/>
  <c r="E10" i="56"/>
  <c r="E9" i="56"/>
  <c r="E8" i="56"/>
  <c r="E7" i="56"/>
  <c r="E6" i="56"/>
  <c r="E5" i="56"/>
  <c r="E4" i="56"/>
  <c r="E3" i="56"/>
  <c r="E2" i="56"/>
  <c r="D17" i="56"/>
  <c r="D16" i="56"/>
  <c r="D15" i="56"/>
  <c r="D14" i="56"/>
  <c r="D13" i="56"/>
  <c r="D12" i="56"/>
  <c r="D11" i="56"/>
  <c r="D10" i="56"/>
  <c r="D9" i="56"/>
  <c r="D8" i="56"/>
  <c r="D7" i="56"/>
  <c r="D6" i="56"/>
  <c r="D5" i="56"/>
  <c r="D4" i="56"/>
  <c r="D3" i="56"/>
  <c r="D2" i="56"/>
  <c r="B50" i="54" l="1"/>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8" i="54"/>
  <c r="B7" i="54"/>
  <c r="B6" i="54"/>
  <c r="B5" i="54"/>
  <c r="B4" i="54"/>
  <c r="B3" i="54"/>
  <c r="B2" i="54"/>
  <c r="P4" i="10" l="1"/>
  <c r="P5" i="10"/>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223" i="10"/>
  <c r="P224" i="10"/>
  <c r="P225" i="10"/>
  <c r="P226"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19" i="10"/>
  <c r="P320" i="10"/>
  <c r="P321" i="10"/>
  <c r="P322" i="10"/>
  <c r="P323" i="10"/>
  <c r="P324" i="10"/>
  <c r="P325" i="10"/>
  <c r="P326" i="10"/>
  <c r="P327" i="10"/>
  <c r="P328" i="10"/>
  <c r="P329" i="10"/>
  <c r="P330" i="10"/>
  <c r="P331" i="10"/>
  <c r="P332" i="10"/>
  <c r="P333" i="10"/>
  <c r="P334" i="10"/>
  <c r="P335" i="10"/>
  <c r="P336" i="10"/>
  <c r="P337" i="10"/>
  <c r="P338" i="10"/>
  <c r="P339" i="10"/>
  <c r="P340"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4" i="10"/>
  <c r="P365" i="10"/>
  <c r="P366" i="10"/>
  <c r="P367" i="10"/>
  <c r="P368" i="10"/>
  <c r="P369" i="10"/>
  <c r="P370" i="10"/>
  <c r="P371" i="10"/>
  <c r="P372" i="10"/>
  <c r="P373" i="10"/>
  <c r="P374" i="10"/>
  <c r="P375" i="10"/>
  <c r="P376" i="10"/>
  <c r="P377" i="10"/>
  <c r="P378" i="10"/>
  <c r="P379" i="10"/>
  <c r="P380" i="10"/>
  <c r="P381" i="10"/>
  <c r="P382" i="10"/>
  <c r="P383" i="10"/>
  <c r="P384" i="10"/>
  <c r="P385" i="10"/>
  <c r="P386" i="10"/>
  <c r="P387" i="10"/>
  <c r="P388" i="10"/>
  <c r="P389" i="10"/>
  <c r="P390" i="10"/>
  <c r="P391" i="10"/>
  <c r="P392" i="10"/>
  <c r="P393" i="10"/>
  <c r="P394" i="10"/>
  <c r="P395" i="10"/>
  <c r="P396" i="10"/>
  <c r="P397" i="10"/>
  <c r="P398" i="10"/>
  <c r="P399" i="10"/>
  <c r="P400" i="10"/>
  <c r="P401" i="10"/>
  <c r="P402" i="10"/>
  <c r="P403" i="10"/>
  <c r="P404" i="10"/>
  <c r="P405" i="10"/>
  <c r="P406" i="10"/>
  <c r="P407" i="10"/>
  <c r="P408" i="10"/>
  <c r="P409" i="10"/>
  <c r="P410" i="10"/>
  <c r="P411" i="10"/>
  <c r="P412" i="10"/>
  <c r="P413" i="10"/>
  <c r="P414" i="10"/>
  <c r="P415" i="10"/>
  <c r="P416" i="10"/>
  <c r="P417" i="10"/>
  <c r="P418" i="10"/>
  <c r="P419" i="10"/>
  <c r="P420" i="10"/>
  <c r="P421" i="10"/>
  <c r="P422" i="10"/>
  <c r="P423" i="10"/>
  <c r="P424" i="10"/>
  <c r="P425" i="10"/>
  <c r="P426" i="10"/>
  <c r="P427" i="10"/>
  <c r="P428" i="10"/>
  <c r="P429" i="10"/>
  <c r="P430" i="10"/>
  <c r="P431" i="10"/>
  <c r="P432" i="10"/>
  <c r="P433" i="10"/>
  <c r="P434" i="10"/>
  <c r="P435" i="10"/>
  <c r="P436" i="10"/>
  <c r="P3" i="10"/>
  <c r="O3" i="10" l="1"/>
  <c r="E74" i="48" l="1"/>
  <c r="D74" i="48"/>
  <c r="C74" i="48"/>
  <c r="E73" i="48"/>
  <c r="D73" i="48"/>
  <c r="C73" i="48"/>
  <c r="E72" i="48"/>
  <c r="D72" i="48"/>
  <c r="C72" i="48"/>
  <c r="E71" i="48"/>
  <c r="D71" i="48"/>
  <c r="C71" i="48"/>
  <c r="E70" i="48"/>
  <c r="D70" i="48"/>
  <c r="C70" i="48"/>
  <c r="E69" i="48"/>
  <c r="D69" i="48"/>
  <c r="C69" i="48"/>
  <c r="E68" i="48"/>
  <c r="D68" i="48"/>
  <c r="C68" i="48"/>
  <c r="E67" i="48"/>
  <c r="D67" i="48"/>
  <c r="C67" i="48"/>
  <c r="E66" i="48"/>
  <c r="D66" i="48"/>
  <c r="C66" i="48"/>
  <c r="E65" i="48"/>
  <c r="D65" i="48"/>
  <c r="C65" i="48"/>
  <c r="E64" i="48"/>
  <c r="D64" i="48"/>
  <c r="C64" i="48"/>
  <c r="E63" i="48"/>
  <c r="D63" i="48"/>
  <c r="C63" i="48"/>
  <c r="E62" i="48"/>
  <c r="D62" i="48"/>
  <c r="C62" i="48"/>
  <c r="E61" i="48"/>
  <c r="D61" i="48"/>
  <c r="C61" i="48"/>
  <c r="E60" i="48"/>
  <c r="D60" i="48"/>
  <c r="C60" i="48"/>
  <c r="E59" i="48"/>
  <c r="D59" i="48"/>
  <c r="C59" i="48"/>
  <c r="E58" i="48"/>
  <c r="D58" i="48"/>
  <c r="C58" i="48"/>
  <c r="E57" i="48"/>
  <c r="D57" i="48"/>
  <c r="C57" i="48"/>
  <c r="E56" i="48"/>
  <c r="D56" i="48"/>
  <c r="C56" i="48"/>
  <c r="E55" i="48"/>
  <c r="D55" i="48"/>
  <c r="C55" i="48"/>
  <c r="E54" i="48"/>
  <c r="D54" i="48"/>
  <c r="C54" i="48"/>
  <c r="E53" i="48"/>
  <c r="D53" i="48"/>
  <c r="C53" i="48"/>
  <c r="E52" i="48"/>
  <c r="D52" i="48"/>
  <c r="C52" i="48"/>
  <c r="E51" i="48"/>
  <c r="D51" i="48"/>
  <c r="C51" i="48"/>
  <c r="E50" i="48"/>
  <c r="D50" i="48"/>
  <c r="C50" i="48"/>
  <c r="E49" i="48"/>
  <c r="D49" i="48"/>
  <c r="C49" i="48"/>
  <c r="E48" i="48"/>
  <c r="D48" i="48"/>
  <c r="C48" i="48"/>
  <c r="E47" i="48"/>
  <c r="D47" i="48"/>
  <c r="C47" i="48"/>
  <c r="E46" i="48"/>
  <c r="D46" i="48"/>
  <c r="C46" i="48"/>
  <c r="E45" i="48"/>
  <c r="D45" i="48"/>
  <c r="C45" i="48"/>
  <c r="E44" i="48"/>
  <c r="D44" i="48"/>
  <c r="C44" i="48"/>
  <c r="E43" i="48"/>
  <c r="D43" i="48"/>
  <c r="C43" i="48"/>
  <c r="E42" i="48"/>
  <c r="D42" i="48"/>
  <c r="C42" i="48"/>
  <c r="E41" i="48"/>
  <c r="D41" i="48"/>
  <c r="C41" i="48"/>
  <c r="E40" i="48"/>
  <c r="D40" i="48"/>
  <c r="C40" i="48"/>
  <c r="E39" i="48"/>
  <c r="D39" i="48"/>
  <c r="C39" i="48"/>
  <c r="E38" i="48"/>
  <c r="D38" i="48"/>
  <c r="C38" i="48"/>
  <c r="E37" i="48"/>
  <c r="D37" i="48"/>
  <c r="C37" i="48"/>
  <c r="E36" i="48"/>
  <c r="D36" i="48"/>
  <c r="C36" i="48"/>
  <c r="E35" i="48"/>
  <c r="D35" i="48"/>
  <c r="C35" i="48"/>
  <c r="E34" i="48"/>
  <c r="D34" i="48"/>
  <c r="C34" i="48"/>
  <c r="E33" i="48"/>
  <c r="D33" i="48"/>
  <c r="C33" i="48"/>
  <c r="E32" i="48"/>
  <c r="D32" i="48"/>
  <c r="C32" i="48"/>
  <c r="E31" i="48"/>
  <c r="D31" i="48"/>
  <c r="C31" i="48"/>
  <c r="E30" i="48"/>
  <c r="D30" i="48"/>
  <c r="C30" i="48"/>
  <c r="E29" i="48"/>
  <c r="D29" i="48"/>
  <c r="C29" i="48"/>
  <c r="E28" i="48"/>
  <c r="D28" i="48"/>
  <c r="C28" i="48"/>
  <c r="C27" i="48"/>
  <c r="E27" i="48"/>
  <c r="D27" i="48"/>
  <c r="F16" i="48"/>
  <c r="F15" i="48"/>
  <c r="F14" i="48"/>
  <c r="F13" i="48"/>
  <c r="F12" i="48"/>
  <c r="F11" i="48"/>
  <c r="F10" i="48"/>
  <c r="F9" i="48"/>
  <c r="F8" i="48"/>
  <c r="F7" i="48"/>
  <c r="F6" i="48"/>
  <c r="F5" i="48"/>
  <c r="N11" i="30" l="1"/>
  <c r="N12" i="30" s="1"/>
  <c r="N13" i="30" s="1"/>
  <c r="N14" i="30" s="1"/>
  <c r="N15" i="30" s="1"/>
  <c r="N16" i="30" s="1"/>
  <c r="N17" i="30"/>
  <c r="N18" i="30" s="1"/>
  <c r="N19" i="30" s="1"/>
  <c r="N20" i="30" s="1"/>
  <c r="N21" i="30" s="1"/>
  <c r="N22" i="30" s="1"/>
  <c r="N23" i="30"/>
  <c r="N24" i="30" s="1"/>
  <c r="N25" i="30" s="1"/>
  <c r="N26" i="30" s="1"/>
  <c r="N27" i="30" s="1"/>
  <c r="N28" i="30" s="1"/>
  <c r="N29" i="30" s="1"/>
  <c r="N30" i="30" s="1"/>
  <c r="N31" i="30"/>
  <c r="N32" i="30" s="1"/>
  <c r="N33" i="30" s="1"/>
  <c r="N34" i="30" s="1"/>
  <c r="N35" i="30" s="1"/>
  <c r="N36" i="30"/>
  <c r="N37" i="30" s="1"/>
  <c r="N38" i="30" s="1"/>
  <c r="N39" i="30" s="1"/>
  <c r="N40" i="30" s="1"/>
  <c r="N41" i="30" s="1"/>
  <c r="N42" i="30"/>
  <c r="N43" i="30" s="1"/>
  <c r="N44" i="30" s="1"/>
  <c r="N45" i="30" s="1"/>
  <c r="N46" i="30" s="1"/>
  <c r="N47" i="30"/>
  <c r="N48" i="30" s="1"/>
  <c r="N49" i="30" s="1"/>
  <c r="N50" i="30" s="1"/>
  <c r="N51" i="30" s="1"/>
  <c r="N52" i="30" s="1"/>
  <c r="N53" i="30" s="1"/>
  <c r="N54" i="30" s="1"/>
  <c r="N55" i="30" s="1"/>
  <c r="N56" i="30"/>
  <c r="N57" i="30" s="1"/>
  <c r="N58" i="30" s="1"/>
  <c r="N59" i="30" s="1"/>
  <c r="N60" i="30" s="1"/>
  <c r="N61" i="30" s="1"/>
  <c r="N62" i="30" s="1"/>
  <c r="N63" i="30" s="1"/>
  <c r="N64" i="30"/>
  <c r="N65" i="30" s="1"/>
  <c r="N66" i="30" s="1"/>
  <c r="N67" i="30" s="1"/>
  <c r="N68" i="30" s="1"/>
  <c r="N69" i="30" s="1"/>
  <c r="N70" i="30"/>
  <c r="N71" i="30" s="1"/>
  <c r="N72" i="30" s="1"/>
  <c r="N73" i="30" s="1"/>
  <c r="N74" i="30" s="1"/>
  <c r="N75" i="30" s="1"/>
  <c r="N76" i="30" s="1"/>
  <c r="N77" i="30" s="1"/>
  <c r="N78" i="30"/>
  <c r="N79" i="30" s="1"/>
  <c r="N80" i="30" s="1"/>
  <c r="N81" i="30" s="1"/>
  <c r="N82" i="30" s="1"/>
  <c r="N83" i="30" s="1"/>
  <c r="N84" i="30"/>
  <c r="N85" i="30" s="1"/>
  <c r="N86" i="30" s="1"/>
  <c r="N87" i="30" s="1"/>
  <c r="N88" i="30" s="1"/>
  <c r="N89" i="30" s="1"/>
  <c r="N90" i="30" s="1"/>
  <c r="N91" i="30" s="1"/>
  <c r="N92" i="30" s="1"/>
  <c r="N93" i="30" s="1"/>
  <c r="N94" i="30" s="1"/>
  <c r="N95" i="30"/>
  <c r="N96" i="30" s="1"/>
  <c r="N97" i="30" s="1"/>
  <c r="N98" i="30" s="1"/>
  <c r="N99" i="30" s="1"/>
  <c r="N100" i="30"/>
  <c r="N101" i="30" s="1"/>
  <c r="N102" i="30" s="1"/>
  <c r="N103" i="30" s="1"/>
  <c r="N104" i="30"/>
  <c r="N105" i="30" s="1"/>
  <c r="N106" i="30" s="1"/>
  <c r="N107" i="30" s="1"/>
  <c r="N108" i="30"/>
  <c r="N109" i="30" s="1"/>
  <c r="N110" i="30" s="1"/>
  <c r="N111" i="30"/>
  <c r="N112" i="30" s="1"/>
  <c r="N113" i="30" s="1"/>
  <c r="N114" i="30"/>
  <c r="N115" i="30" s="1"/>
  <c r="N116" i="30" s="1"/>
  <c r="N117" i="30"/>
  <c r="N118" i="30" s="1"/>
  <c r="N119" i="30"/>
  <c r="N120" i="30" s="1"/>
  <c r="N121" i="30" s="1"/>
  <c r="N122" i="30" s="1"/>
  <c r="N123" i="30" s="1"/>
  <c r="N124" i="30" s="1"/>
  <c r="N125" i="30"/>
  <c r="N126" i="30" s="1"/>
  <c r="N127" i="30" s="1"/>
  <c r="N128" i="30" s="1"/>
  <c r="N129" i="30" s="1"/>
  <c r="N130" i="30"/>
  <c r="N131" i="30" s="1"/>
  <c r="N132" i="30" s="1"/>
  <c r="N133" i="30" s="1"/>
  <c r="N134" i="30" s="1"/>
  <c r="N135" i="30" s="1"/>
  <c r="N136" i="30"/>
  <c r="N137" i="30" s="1"/>
  <c r="N138" i="30" s="1"/>
  <c r="N139" i="30" s="1"/>
  <c r="N140" i="30"/>
  <c r="N141" i="30"/>
  <c r="N2" i="30"/>
  <c r="N3" i="30" s="1"/>
  <c r="N4" i="30" s="1"/>
  <c r="N5" i="30" s="1"/>
  <c r="N6" i="30" s="1"/>
  <c r="N7" i="30" s="1"/>
  <c r="N8" i="30" s="1"/>
  <c r="N9" i="30" s="1"/>
  <c r="N10" i="30" s="1"/>
  <c r="B141" i="30"/>
  <c r="A56" i="44"/>
  <c r="B56" i="44"/>
  <c r="A57" i="44"/>
  <c r="B57" i="44"/>
  <c r="A58" i="44"/>
  <c r="B58" i="44"/>
  <c r="A59" i="44"/>
  <c r="B59" i="44"/>
  <c r="A60" i="44"/>
  <c r="B60" i="44"/>
  <c r="A61" i="44"/>
  <c r="B61" i="44"/>
  <c r="A62" i="44"/>
  <c r="B62" i="44"/>
  <c r="A63" i="44"/>
  <c r="B63" i="44"/>
  <c r="A64" i="44"/>
  <c r="B64" i="44"/>
  <c r="A65" i="44"/>
  <c r="B65" i="44"/>
  <c r="A66" i="44"/>
  <c r="B66" i="44"/>
  <c r="A67" i="44"/>
  <c r="B67" i="44"/>
  <c r="A68" i="44"/>
  <c r="B68" i="44"/>
  <c r="A69" i="44"/>
  <c r="B69" i="44"/>
  <c r="A70" i="44"/>
  <c r="B70" i="44"/>
  <c r="A71" i="44"/>
  <c r="B71" i="44"/>
  <c r="A72" i="44"/>
  <c r="B72" i="44"/>
  <c r="A73" i="44"/>
  <c r="B73" i="44"/>
  <c r="A74" i="44"/>
  <c r="B74" i="44"/>
  <c r="A75" i="44"/>
  <c r="B75" i="44"/>
  <c r="A76" i="44"/>
  <c r="B76" i="44"/>
  <c r="A77" i="44"/>
  <c r="B77" i="44"/>
  <c r="A78" i="44"/>
  <c r="B78" i="44"/>
  <c r="A79" i="44"/>
  <c r="B79" i="44"/>
  <c r="A80" i="44"/>
  <c r="B80" i="44"/>
  <c r="A81" i="44"/>
  <c r="B81" i="44"/>
  <c r="A82" i="44"/>
  <c r="B82" i="44"/>
  <c r="A83" i="44"/>
  <c r="B83" i="44"/>
  <c r="A84" i="44"/>
  <c r="B84" i="44"/>
  <c r="A85" i="44"/>
  <c r="B85" i="44"/>
  <c r="A86" i="44"/>
  <c r="B86" i="44"/>
  <c r="A87" i="44"/>
  <c r="B87" i="44"/>
  <c r="A88" i="44"/>
  <c r="B88" i="44"/>
  <c r="A89" i="44"/>
  <c r="B89" i="44"/>
  <c r="A90" i="44"/>
  <c r="B90" i="44"/>
  <c r="A91" i="44"/>
  <c r="B91" i="44"/>
  <c r="A92" i="44"/>
  <c r="B92" i="44"/>
  <c r="A93" i="44"/>
  <c r="B93" i="44"/>
  <c r="A94" i="44"/>
  <c r="B94" i="44"/>
  <c r="A95" i="44"/>
  <c r="B95" i="44"/>
  <c r="A96" i="44"/>
  <c r="B96" i="44"/>
  <c r="A97" i="44"/>
  <c r="B97" i="44"/>
  <c r="A98" i="44"/>
  <c r="B98" i="44"/>
  <c r="A99" i="44"/>
  <c r="B99" i="44"/>
  <c r="A100" i="44"/>
  <c r="B100" i="44"/>
  <c r="A101" i="44"/>
  <c r="B101" i="44"/>
  <c r="A102" i="44"/>
  <c r="B102" i="44"/>
  <c r="A103" i="44"/>
  <c r="B103" i="44"/>
  <c r="A104" i="44"/>
  <c r="B104" i="44"/>
  <c r="A105" i="44"/>
  <c r="B105" i="44"/>
  <c r="A106" i="44"/>
  <c r="B106" i="44"/>
  <c r="A107" i="44"/>
  <c r="B107" i="44"/>
  <c r="A108" i="44"/>
  <c r="B108" i="44"/>
  <c r="B83" i="31"/>
  <c r="B101" i="30"/>
  <c r="J1" i="42"/>
  <c r="A109" i="44"/>
  <c r="B109" i="44"/>
  <c r="A110" i="44"/>
  <c r="B110" i="44"/>
  <c r="A111" i="44"/>
  <c r="B111" i="44"/>
  <c r="A112" i="44"/>
  <c r="B112" i="44"/>
  <c r="A113" i="44"/>
  <c r="B113" i="44"/>
  <c r="A114" i="44"/>
  <c r="B114" i="44"/>
  <c r="A115" i="44"/>
  <c r="B115" i="44"/>
  <c r="A116" i="44"/>
  <c r="B116" i="44"/>
  <c r="A117" i="44"/>
  <c r="B117" i="44"/>
  <c r="A118" i="44"/>
  <c r="B118" i="44"/>
  <c r="A119" i="44"/>
  <c r="B119" i="44"/>
  <c r="A120" i="44"/>
  <c r="B120" i="44"/>
  <c r="A121" i="44"/>
  <c r="B121" i="44"/>
  <c r="A122" i="44"/>
  <c r="B122" i="44"/>
  <c r="A123" i="44"/>
  <c r="B123" i="44"/>
  <c r="A124" i="44"/>
  <c r="B124" i="44"/>
  <c r="A125" i="44"/>
  <c r="B125" i="44"/>
  <c r="A126" i="44"/>
  <c r="B126" i="44"/>
  <c r="A127" i="44"/>
  <c r="B127" i="44"/>
  <c r="A128" i="44"/>
  <c r="B128" i="44"/>
  <c r="A129" i="44"/>
  <c r="B129" i="44"/>
  <c r="A130" i="44"/>
  <c r="B130" i="44"/>
  <c r="A131" i="44"/>
  <c r="B131" i="44"/>
  <c r="A132" i="44"/>
  <c r="B132" i="44"/>
  <c r="A133" i="44"/>
  <c r="B133" i="44"/>
  <c r="A134" i="44"/>
  <c r="B134" i="44"/>
  <c r="A135" i="44"/>
  <c r="B135" i="44"/>
  <c r="A136" i="44"/>
  <c r="B136" i="44"/>
  <c r="A137" i="44"/>
  <c r="B137" i="44"/>
  <c r="A138" i="44"/>
  <c r="B138" i="44"/>
  <c r="A139" i="44"/>
  <c r="B139" i="44"/>
  <c r="A140" i="44"/>
  <c r="B140" i="44"/>
  <c r="A141" i="44"/>
  <c r="B141" i="44"/>
  <c r="A142" i="44"/>
  <c r="B142" i="44"/>
  <c r="A143" i="44"/>
  <c r="B143" i="44"/>
  <c r="A144" i="44"/>
  <c r="B144" i="44"/>
  <c r="A145" i="44"/>
  <c r="B145" i="44"/>
  <c r="A146" i="44"/>
  <c r="B146" i="44"/>
  <c r="A147" i="44"/>
  <c r="B147" i="44"/>
  <c r="A148" i="44"/>
  <c r="B148" i="44"/>
  <c r="A149" i="44"/>
  <c r="B149" i="44"/>
  <c r="A150" i="44"/>
  <c r="B150" i="44"/>
  <c r="A151" i="44"/>
  <c r="B151" i="44"/>
  <c r="A152" i="44"/>
  <c r="B152" i="44"/>
  <c r="A153" i="44"/>
  <c r="B153" i="44"/>
  <c r="A154" i="44"/>
  <c r="B154" i="44"/>
  <c r="A155" i="44"/>
  <c r="B155" i="44"/>
  <c r="A156" i="44"/>
  <c r="B156" i="44"/>
  <c r="A157" i="44"/>
  <c r="B157" i="44"/>
  <c r="A158" i="44"/>
  <c r="B158" i="44"/>
  <c r="A159" i="44"/>
  <c r="B159" i="44"/>
  <c r="A160" i="44"/>
  <c r="B160" i="44"/>
  <c r="A161" i="44"/>
  <c r="B161" i="44"/>
  <c r="A162" i="44"/>
  <c r="B162" i="44"/>
  <c r="A163" i="44"/>
  <c r="B163" i="44"/>
  <c r="A164" i="44"/>
  <c r="B164" i="44"/>
  <c r="A165" i="44"/>
  <c r="B165" i="44"/>
  <c r="A166" i="44"/>
  <c r="B166" i="44"/>
  <c r="A167" i="44"/>
  <c r="B167" i="44"/>
  <c r="A168" i="44"/>
  <c r="B168" i="44"/>
  <c r="A169" i="44"/>
  <c r="B169" i="44"/>
  <c r="A170" i="44"/>
  <c r="B170" i="44"/>
  <c r="A171" i="44"/>
  <c r="B171" i="44"/>
  <c r="A172" i="44"/>
  <c r="B172" i="44"/>
  <c r="A173" i="44"/>
  <c r="B173" i="44"/>
  <c r="A174" i="44"/>
  <c r="B174" i="44"/>
  <c r="A175" i="44"/>
  <c r="B175" i="44"/>
  <c r="A176" i="44"/>
  <c r="B176" i="44"/>
  <c r="A177" i="44"/>
  <c r="B177" i="44"/>
  <c r="A178" i="44"/>
  <c r="B178" i="44"/>
  <c r="A179" i="44"/>
  <c r="B179" i="44"/>
  <c r="A180" i="44"/>
  <c r="B180" i="44"/>
  <c r="A181" i="44"/>
  <c r="B181" i="44"/>
  <c r="A182" i="44"/>
  <c r="B182" i="44"/>
  <c r="A183" i="44"/>
  <c r="B183" i="44"/>
  <c r="A184" i="44"/>
  <c r="B184" i="44"/>
  <c r="A185" i="44"/>
  <c r="B185" i="44"/>
  <c r="A186" i="44"/>
  <c r="B186" i="44"/>
  <c r="A187" i="44"/>
  <c r="B187" i="44"/>
  <c r="A188" i="44"/>
  <c r="B188" i="44"/>
  <c r="A189" i="44"/>
  <c r="B189" i="44"/>
  <c r="A190" i="44"/>
  <c r="B190" i="44"/>
  <c r="A191" i="44"/>
  <c r="B191" i="44"/>
  <c r="A192" i="44"/>
  <c r="B192" i="44"/>
  <c r="A193" i="44"/>
  <c r="B193" i="44"/>
  <c r="A194" i="44"/>
  <c r="B194" i="44"/>
  <c r="A195" i="44"/>
  <c r="B195" i="44"/>
  <c r="A196" i="44"/>
  <c r="B196" i="44"/>
  <c r="A197" i="44"/>
  <c r="B197" i="44"/>
  <c r="A198" i="44"/>
  <c r="B198" i="44"/>
  <c r="A199" i="44"/>
  <c r="B199" i="44"/>
  <c r="A200" i="44"/>
  <c r="B200" i="44"/>
  <c r="D51" i="42"/>
  <c r="B66" i="31"/>
  <c r="B64" i="31"/>
  <c r="B65" i="31"/>
  <c r="B61" i="31"/>
  <c r="B62" i="31"/>
  <c r="B43" i="31"/>
  <c r="B30" i="31"/>
  <c r="B31" i="31"/>
  <c r="B33" i="31"/>
  <c r="B13" i="31"/>
  <c r="B11" i="31"/>
  <c r="B9" i="31"/>
  <c r="B5" i="31"/>
  <c r="B6" i="31"/>
  <c r="B98" i="30"/>
  <c r="B128" i="30"/>
  <c r="B123" i="30"/>
  <c r="B122" i="30"/>
  <c r="B40" i="30"/>
  <c r="B39" i="30"/>
  <c r="B41" i="30"/>
  <c r="B28" i="30"/>
  <c r="B3" i="30"/>
  <c r="B4" i="30"/>
  <c r="B5" i="30"/>
  <c r="B6" i="30"/>
  <c r="B7" i="30"/>
  <c r="B8" i="30"/>
  <c r="B9" i="30"/>
  <c r="B10" i="30"/>
  <c r="B42" i="30"/>
  <c r="B43" i="30"/>
  <c r="B44" i="30"/>
  <c r="B45" i="30"/>
  <c r="B46" i="30"/>
  <c r="B47" i="30"/>
  <c r="B48" i="30"/>
  <c r="B49" i="30"/>
  <c r="B50" i="30"/>
  <c r="B51" i="30"/>
  <c r="B52" i="30"/>
  <c r="B53" i="30"/>
  <c r="B54" i="30"/>
  <c r="B55" i="30"/>
  <c r="B11" i="30"/>
  <c r="B12" i="30"/>
  <c r="B13" i="30"/>
  <c r="B14" i="30"/>
  <c r="B15" i="30"/>
  <c r="B16" i="30"/>
  <c r="B17" i="30"/>
  <c r="B18" i="30"/>
  <c r="B19" i="30"/>
  <c r="B20" i="30"/>
  <c r="B21" i="30"/>
  <c r="B22" i="30"/>
  <c r="B23" i="30"/>
  <c r="B24" i="30"/>
  <c r="B25" i="30"/>
  <c r="B26" i="30"/>
  <c r="B27" i="30"/>
  <c r="B29" i="30"/>
  <c r="B30" i="30"/>
  <c r="B31" i="30"/>
  <c r="B32" i="30"/>
  <c r="B33" i="30"/>
  <c r="B34" i="30"/>
  <c r="B35" i="30"/>
  <c r="B36" i="30"/>
  <c r="B37" i="30"/>
  <c r="B38" i="30"/>
  <c r="B140" i="30"/>
  <c r="B78" i="30"/>
  <c r="B79" i="30"/>
  <c r="B80" i="30"/>
  <c r="B81" i="30"/>
  <c r="B82" i="30"/>
  <c r="B83" i="30"/>
  <c r="B84" i="30"/>
  <c r="B85" i="30"/>
  <c r="B86" i="30"/>
  <c r="B87" i="30"/>
  <c r="B88" i="30"/>
  <c r="B89" i="30"/>
  <c r="B90" i="30"/>
  <c r="B91" i="30"/>
  <c r="B92" i="30"/>
  <c r="B93" i="30"/>
  <c r="B94" i="30"/>
  <c r="B95" i="30"/>
  <c r="B96" i="30"/>
  <c r="B97" i="30"/>
  <c r="B99" i="30"/>
  <c r="B102" i="30"/>
  <c r="B100" i="30"/>
  <c r="B103" i="30"/>
  <c r="B104" i="30"/>
  <c r="B105" i="30"/>
  <c r="B106" i="30"/>
  <c r="B107" i="30"/>
  <c r="B109" i="30"/>
  <c r="B108" i="30"/>
  <c r="B110" i="30"/>
  <c r="B111" i="30"/>
  <c r="B112" i="30"/>
  <c r="B113" i="30"/>
  <c r="B114" i="30"/>
  <c r="B115" i="30"/>
  <c r="B116" i="30"/>
  <c r="B117" i="30"/>
  <c r="B118" i="30"/>
  <c r="B56" i="30"/>
  <c r="B57" i="30"/>
  <c r="B58" i="30"/>
  <c r="B59" i="30"/>
  <c r="B60" i="30"/>
  <c r="B61" i="30"/>
  <c r="B62" i="30"/>
  <c r="B63" i="30"/>
  <c r="B64" i="30"/>
  <c r="B65" i="30"/>
  <c r="B66" i="30"/>
  <c r="B67" i="30"/>
  <c r="B68" i="30"/>
  <c r="B69" i="30"/>
  <c r="B70" i="30"/>
  <c r="B71" i="30"/>
  <c r="B72" i="30"/>
  <c r="B73" i="30"/>
  <c r="B74" i="30"/>
  <c r="B75" i="30"/>
  <c r="B76" i="30"/>
  <c r="B77" i="30"/>
  <c r="B125" i="30"/>
  <c r="B126" i="30"/>
  <c r="B127" i="30"/>
  <c r="B129" i="30"/>
  <c r="B119" i="30"/>
  <c r="B120" i="30"/>
  <c r="B121" i="30"/>
  <c r="B124" i="30"/>
  <c r="B130" i="30"/>
  <c r="B131" i="30"/>
  <c r="B132" i="30"/>
  <c r="B133" i="30"/>
  <c r="B134" i="30"/>
  <c r="B135" i="30"/>
  <c r="B136" i="30"/>
  <c r="B137" i="30"/>
  <c r="B138" i="30"/>
  <c r="B139" i="30"/>
  <c r="B2" i="30"/>
  <c r="B80" i="31"/>
  <c r="B3" i="31"/>
  <c r="B4" i="31"/>
  <c r="B7" i="31"/>
  <c r="B8" i="31"/>
  <c r="B10" i="31"/>
  <c r="B12" i="31"/>
  <c r="B14" i="31"/>
  <c r="B15" i="31"/>
  <c r="B16" i="31"/>
  <c r="B17" i="31"/>
  <c r="B18" i="31"/>
  <c r="B19" i="31"/>
  <c r="B20" i="31"/>
  <c r="B21" i="31"/>
  <c r="B22" i="31"/>
  <c r="B23" i="31"/>
  <c r="B24" i="31"/>
  <c r="B25" i="31"/>
  <c r="B27" i="31"/>
  <c r="B26" i="31"/>
  <c r="B28" i="31"/>
  <c r="B29" i="31"/>
  <c r="B32" i="31"/>
  <c r="B45" i="31"/>
  <c r="B46" i="31"/>
  <c r="B47" i="31"/>
  <c r="B48" i="31"/>
  <c r="B81" i="31"/>
  <c r="B35" i="31"/>
  <c r="B34" i="31"/>
  <c r="B38" i="31"/>
  <c r="B36" i="31"/>
  <c r="B37" i="31"/>
  <c r="B40" i="31"/>
  <c r="B39" i="31"/>
  <c r="B42" i="31"/>
  <c r="B44" i="31"/>
  <c r="B41" i="31"/>
  <c r="B50" i="31"/>
  <c r="B53" i="31"/>
  <c r="B51" i="31"/>
  <c r="B49" i="31"/>
  <c r="B52" i="31"/>
  <c r="B54" i="31"/>
  <c r="B55" i="31"/>
  <c r="B56" i="31"/>
  <c r="B57" i="31"/>
  <c r="B58" i="31"/>
  <c r="B59" i="31"/>
  <c r="B60" i="31"/>
  <c r="B63" i="31"/>
  <c r="B69" i="31"/>
  <c r="B70" i="31"/>
  <c r="B71" i="31"/>
  <c r="B72" i="31"/>
  <c r="B73" i="31"/>
  <c r="B74" i="31"/>
  <c r="B75" i="31"/>
  <c r="B76" i="31"/>
  <c r="B77" i="31"/>
  <c r="B78" i="31"/>
  <c r="B79" i="31"/>
  <c r="B2" i="31"/>
  <c r="C1" i="13"/>
  <c r="D1" i="13"/>
  <c r="N82" i="31" l="1"/>
  <c r="D82" i="31"/>
  <c r="C5" i="28"/>
  <c r="N83" i="31"/>
  <c r="N78" i="31"/>
  <c r="N74" i="31"/>
  <c r="N70" i="31"/>
  <c r="N66" i="31"/>
  <c r="N62" i="31"/>
  <c r="N58" i="31"/>
  <c r="N54" i="31"/>
  <c r="N50" i="31"/>
  <c r="N46" i="31"/>
  <c r="N42" i="31"/>
  <c r="N38" i="31"/>
  <c r="N34" i="31"/>
  <c r="N30" i="31"/>
  <c r="N26" i="31"/>
  <c r="N22" i="31"/>
  <c r="N18" i="31"/>
  <c r="N14" i="31"/>
  <c r="N10" i="31"/>
  <c r="N6" i="31"/>
  <c r="N2" i="31"/>
  <c r="N13" i="31"/>
  <c r="N5" i="31"/>
  <c r="N76" i="31"/>
  <c r="N68" i="31"/>
  <c r="N56" i="31"/>
  <c r="N48" i="31"/>
  <c r="N40" i="31"/>
  <c r="N28" i="31"/>
  <c r="N24" i="31"/>
  <c r="N12" i="31"/>
  <c r="N8" i="31"/>
  <c r="N81" i="31"/>
  <c r="N77" i="31"/>
  <c r="N73" i="31"/>
  <c r="N69" i="31"/>
  <c r="N65" i="31"/>
  <c r="N61" i="31"/>
  <c r="N57" i="31"/>
  <c r="N53" i="31"/>
  <c r="N49" i="31"/>
  <c r="N45" i="31"/>
  <c r="N41" i="31"/>
  <c r="N37" i="31"/>
  <c r="N33" i="31"/>
  <c r="N29" i="31"/>
  <c r="N25" i="31"/>
  <c r="N21" i="31"/>
  <c r="N17" i="31"/>
  <c r="N9" i="31"/>
  <c r="N80" i="31"/>
  <c r="N64" i="31"/>
  <c r="N52" i="31"/>
  <c r="N32" i="31"/>
  <c r="N16" i="31"/>
  <c r="N79" i="31"/>
  <c r="N75" i="31"/>
  <c r="N71" i="31"/>
  <c r="N67" i="31"/>
  <c r="N63" i="31"/>
  <c r="N59" i="31"/>
  <c r="N55" i="31"/>
  <c r="N51" i="31"/>
  <c r="N47" i="31"/>
  <c r="N43" i="31"/>
  <c r="N39" i="31"/>
  <c r="N35" i="31"/>
  <c r="N31" i="31"/>
  <c r="N27" i="31"/>
  <c r="N23" i="31"/>
  <c r="N19" i="31"/>
  <c r="N15" i="31"/>
  <c r="N11" i="31"/>
  <c r="N7" i="31"/>
  <c r="N3" i="31"/>
  <c r="N72" i="31"/>
  <c r="N60" i="31"/>
  <c r="N44" i="31"/>
  <c r="N36" i="31"/>
  <c r="N20" i="31"/>
  <c r="N4" i="31"/>
  <c r="A72" i="13"/>
  <c r="B59" i="62" s="1"/>
  <c r="C30" i="34"/>
  <c r="D67" i="31"/>
  <c r="A71" i="13"/>
  <c r="AD5" i="10" s="1"/>
  <c r="A70" i="13"/>
  <c r="AD4" i="10" s="1"/>
  <c r="A69" i="13"/>
  <c r="AD3" i="10" s="1"/>
  <c r="D68" i="31"/>
  <c r="A208" i="13"/>
  <c r="C59" i="62" s="1"/>
  <c r="A207" i="13"/>
  <c r="C58" i="62" s="1"/>
  <c r="A209" i="13"/>
  <c r="C60" i="62" s="1"/>
  <c r="A205" i="13"/>
  <c r="C56" i="62" s="1"/>
  <c r="A206" i="13"/>
  <c r="C57" i="62" s="1"/>
  <c r="A181" i="13"/>
  <c r="B37" i="62" s="1"/>
  <c r="A203" i="13"/>
  <c r="C54" i="62" s="1"/>
  <c r="A189" i="13"/>
  <c r="C43" i="62" s="1"/>
  <c r="A188" i="13"/>
  <c r="B43" i="62" s="1"/>
  <c r="A204" i="13"/>
  <c r="C55" i="62" s="1"/>
  <c r="A201" i="13"/>
  <c r="A197" i="13"/>
  <c r="C51" i="62" s="1"/>
  <c r="A193" i="13"/>
  <c r="C47" i="62" s="1"/>
  <c r="A187" i="13"/>
  <c r="C42" i="62" s="1"/>
  <c r="A183" i="13"/>
  <c r="C38" i="62" s="1"/>
  <c r="A178" i="13"/>
  <c r="C33" i="62" s="1"/>
  <c r="A174" i="13"/>
  <c r="C29" i="62" s="1"/>
  <c r="A170" i="13"/>
  <c r="C24" i="62" s="1"/>
  <c r="A166" i="13"/>
  <c r="C20" i="62" s="1"/>
  <c r="A162" i="13"/>
  <c r="C15" i="62" s="1"/>
  <c r="A158" i="13"/>
  <c r="C10" i="62" s="1"/>
  <c r="A154" i="13"/>
  <c r="C6" i="62" s="1"/>
  <c r="A150" i="13"/>
  <c r="A146" i="13"/>
  <c r="B8" i="62" s="1"/>
  <c r="A142" i="13"/>
  <c r="B2" i="62" s="1"/>
  <c r="A138" i="13"/>
  <c r="A134" i="13"/>
  <c r="A130" i="13"/>
  <c r="A126" i="13"/>
  <c r="A122" i="13"/>
  <c r="A118" i="13"/>
  <c r="A114" i="13"/>
  <c r="A2" i="44" s="1"/>
  <c r="A110" i="13"/>
  <c r="A106" i="13"/>
  <c r="A102" i="13"/>
  <c r="A98" i="13"/>
  <c r="A94" i="13"/>
  <c r="A90" i="13"/>
  <c r="A86" i="13"/>
  <c r="A82" i="13"/>
  <c r="A78" i="13"/>
  <c r="A74" i="13"/>
  <c r="A66" i="13"/>
  <c r="A62" i="13"/>
  <c r="A58" i="13"/>
  <c r="A54" i="13"/>
  <c r="A50" i="13"/>
  <c r="B47" i="62" s="1"/>
  <c r="A46" i="13"/>
  <c r="A42" i="13"/>
  <c r="A38" i="13"/>
  <c r="A34" i="13"/>
  <c r="B44" i="62" s="1"/>
  <c r="A30" i="13"/>
  <c r="A26" i="13"/>
  <c r="A22" i="13"/>
  <c r="A18" i="13"/>
  <c r="A14" i="13"/>
  <c r="A10" i="13"/>
  <c r="A6" i="13"/>
  <c r="A199" i="13"/>
  <c r="A195" i="13"/>
  <c r="C49" i="62" s="1"/>
  <c r="A191" i="13"/>
  <c r="C45" i="62" s="1"/>
  <c r="A185" i="13"/>
  <c r="C40" i="62" s="1"/>
  <c r="A180" i="13"/>
  <c r="C35" i="62" s="1"/>
  <c r="A176" i="13"/>
  <c r="C31" i="62" s="1"/>
  <c r="A172" i="13"/>
  <c r="C27" i="62" s="1"/>
  <c r="A168" i="13"/>
  <c r="C22" i="62" s="1"/>
  <c r="A164" i="13"/>
  <c r="C18" i="62" s="1"/>
  <c r="A160" i="13"/>
  <c r="C13" i="62" s="1"/>
  <c r="A156" i="13"/>
  <c r="C8" i="62" s="1"/>
  <c r="A152" i="13"/>
  <c r="C3" i="62" s="1"/>
  <c r="A148" i="13"/>
  <c r="B10" i="62" s="1"/>
  <c r="A144" i="13"/>
  <c r="B4" i="62" s="1"/>
  <c r="A140" i="13"/>
  <c r="A136" i="13"/>
  <c r="I2" i="44" s="1"/>
  <c r="A132" i="13"/>
  <c r="A128" i="13"/>
  <c r="A124" i="13"/>
  <c r="A120" i="13"/>
  <c r="A116" i="13"/>
  <c r="A112" i="13"/>
  <c r="A108" i="13"/>
  <c r="A104" i="13"/>
  <c r="A100" i="13"/>
  <c r="A96" i="13"/>
  <c r="A92" i="13"/>
  <c r="A88" i="13"/>
  <c r="A84" i="13"/>
  <c r="A80" i="13"/>
  <c r="A76" i="13"/>
  <c r="A68" i="13"/>
  <c r="A64" i="13"/>
  <c r="A60" i="13"/>
  <c r="A56" i="13"/>
  <c r="A52" i="13"/>
  <c r="A48" i="13"/>
  <c r="B45" i="62" s="1"/>
  <c r="A44" i="13"/>
  <c r="A40" i="13"/>
  <c r="A36" i="13"/>
  <c r="B49" i="62" s="1"/>
  <c r="A32" i="13"/>
  <c r="A28" i="13"/>
  <c r="A24" i="13"/>
  <c r="A20" i="13"/>
  <c r="A16" i="13"/>
  <c r="A12" i="13"/>
  <c r="A8" i="13"/>
  <c r="A4" i="13"/>
  <c r="A202" i="13"/>
  <c r="C52" i="62" s="1"/>
  <c r="A198" i="13"/>
  <c r="A194" i="13"/>
  <c r="C48" i="62" s="1"/>
  <c r="A190" i="13"/>
  <c r="C44" i="62" s="1"/>
  <c r="A184" i="13"/>
  <c r="C39" i="62" s="1"/>
  <c r="A179" i="13"/>
  <c r="C34" i="62" s="1"/>
  <c r="A175" i="13"/>
  <c r="C30" i="62" s="1"/>
  <c r="A171" i="13"/>
  <c r="C25" i="62" s="1"/>
  <c r="A167" i="13"/>
  <c r="C21" i="62" s="1"/>
  <c r="A163" i="13"/>
  <c r="C17" i="62" s="1"/>
  <c r="A159" i="13"/>
  <c r="C11" i="62" s="1"/>
  <c r="A155" i="13"/>
  <c r="C7" i="62" s="1"/>
  <c r="A151" i="13"/>
  <c r="B27" i="62" s="1"/>
  <c r="A147" i="13"/>
  <c r="B9" i="62" s="1"/>
  <c r="A143" i="13"/>
  <c r="B3" i="62" s="1"/>
  <c r="A139" i="13"/>
  <c r="A135" i="13"/>
  <c r="A131" i="13"/>
  <c r="A127" i="13"/>
  <c r="A123" i="13"/>
  <c r="A119" i="13"/>
  <c r="A115" i="13"/>
  <c r="A111" i="13"/>
  <c r="A107" i="13"/>
  <c r="A103" i="13"/>
  <c r="A99" i="13"/>
  <c r="A95" i="13"/>
  <c r="A91" i="13"/>
  <c r="A87" i="13"/>
  <c r="A83" i="13"/>
  <c r="A79" i="13"/>
  <c r="A75" i="13"/>
  <c r="A67" i="13"/>
  <c r="A63" i="13"/>
  <c r="A59" i="13"/>
  <c r="A55" i="13"/>
  <c r="A51" i="13"/>
  <c r="A200" i="13"/>
  <c r="A182" i="13"/>
  <c r="C37" i="62" s="1"/>
  <c r="A165" i="13"/>
  <c r="C19" i="62" s="1"/>
  <c r="A149" i="13"/>
  <c r="B17" i="62" s="1"/>
  <c r="A133" i="13"/>
  <c r="A117" i="13"/>
  <c r="A101" i="13"/>
  <c r="A85" i="13"/>
  <c r="A65" i="13"/>
  <c r="A49" i="13"/>
  <c r="B46" i="62" s="1"/>
  <c r="A41" i="13"/>
  <c r="A33" i="13"/>
  <c r="A25" i="13"/>
  <c r="A17" i="13"/>
  <c r="A9" i="13"/>
  <c r="A196" i="13"/>
  <c r="C50" i="62" s="1"/>
  <c r="A177" i="13"/>
  <c r="C32" i="62" s="1"/>
  <c r="A161" i="13"/>
  <c r="C14" i="62" s="1"/>
  <c r="A145" i="13"/>
  <c r="B6" i="62" s="1"/>
  <c r="A129" i="13"/>
  <c r="A113" i="13"/>
  <c r="A97" i="13"/>
  <c r="A81" i="13"/>
  <c r="A61" i="13"/>
  <c r="A47" i="13"/>
  <c r="A39" i="13"/>
  <c r="A31" i="13"/>
  <c r="A23" i="13"/>
  <c r="A15" i="13"/>
  <c r="A7" i="13"/>
  <c r="A11" i="13"/>
  <c r="A192" i="13"/>
  <c r="C46" i="62" s="1"/>
  <c r="A173" i="13"/>
  <c r="C28" i="62" s="1"/>
  <c r="A157" i="13"/>
  <c r="C9" i="62" s="1"/>
  <c r="A141" i="13"/>
  <c r="A125" i="13"/>
  <c r="A109" i="13"/>
  <c r="A93" i="13"/>
  <c r="A77" i="13"/>
  <c r="A57" i="13"/>
  <c r="A45" i="13"/>
  <c r="A37" i="13"/>
  <c r="A29" i="13"/>
  <c r="A21" i="13"/>
  <c r="A13" i="13"/>
  <c r="A5" i="13"/>
  <c r="A186" i="13"/>
  <c r="C41" i="62" s="1"/>
  <c r="A169" i="13"/>
  <c r="C23" i="62" s="1"/>
  <c r="A153" i="13"/>
  <c r="C4" i="62" s="1"/>
  <c r="A137" i="13"/>
  <c r="D2" i="44" s="1"/>
  <c r="A121" i="13"/>
  <c r="A105" i="13"/>
  <c r="A89" i="13"/>
  <c r="A73" i="13"/>
  <c r="A53" i="13"/>
  <c r="A43" i="13"/>
  <c r="A35" i="13"/>
  <c r="B48" i="62" s="1"/>
  <c r="A27" i="13"/>
  <c r="A19" i="13"/>
  <c r="D52" i="54"/>
  <c r="D51" i="54"/>
  <c r="B19" i="53"/>
  <c r="D49" i="54"/>
  <c r="D45" i="54"/>
  <c r="D41" i="54"/>
  <c r="D37" i="54"/>
  <c r="D33" i="54"/>
  <c r="D29" i="54"/>
  <c r="D25" i="54"/>
  <c r="D21" i="54"/>
  <c r="D17" i="54"/>
  <c r="D13" i="54"/>
  <c r="D9" i="54"/>
  <c r="D5" i="54"/>
  <c r="B2" i="53"/>
  <c r="D48" i="54"/>
  <c r="D44" i="54"/>
  <c r="D40" i="54"/>
  <c r="D36" i="54"/>
  <c r="D32" i="54"/>
  <c r="D28" i="54"/>
  <c r="D24" i="54"/>
  <c r="D20" i="54"/>
  <c r="D16" i="54"/>
  <c r="D12" i="54"/>
  <c r="D8" i="54"/>
  <c r="D4" i="54"/>
  <c r="D47" i="54"/>
  <c r="D43" i="54"/>
  <c r="D39" i="54"/>
  <c r="D35" i="54"/>
  <c r="D31" i="54"/>
  <c r="D27" i="54"/>
  <c r="D23" i="54"/>
  <c r="D19" i="54"/>
  <c r="D15" i="54"/>
  <c r="D11" i="54"/>
  <c r="D7" i="54"/>
  <c r="D3" i="54"/>
  <c r="D50" i="54"/>
  <c r="D46" i="54"/>
  <c r="D42" i="54"/>
  <c r="D38" i="54"/>
  <c r="D34" i="54"/>
  <c r="D30" i="54"/>
  <c r="D26" i="54"/>
  <c r="D22" i="54"/>
  <c r="D18" i="54"/>
  <c r="D14" i="54"/>
  <c r="D10" i="54"/>
  <c r="D6" i="54"/>
  <c r="D2" i="54"/>
  <c r="C2" i="29"/>
  <c r="B18" i="53"/>
  <c r="B14" i="53"/>
  <c r="B6" i="53"/>
  <c r="B13" i="53"/>
  <c r="B16" i="53"/>
  <c r="B12" i="53"/>
  <c r="B8" i="53"/>
  <c r="B4" i="53"/>
  <c r="B15" i="53"/>
  <c r="B11" i="53"/>
  <c r="B7" i="53"/>
  <c r="B3" i="53"/>
  <c r="B10" i="53"/>
  <c r="B17" i="53"/>
  <c r="B9" i="53"/>
  <c r="B5" i="53"/>
  <c r="D42" i="31"/>
  <c r="D100" i="30"/>
  <c r="O100" i="30" s="1"/>
  <c r="D90" i="30"/>
  <c r="O90" i="30" s="1"/>
  <c r="I43" i="30"/>
  <c r="C24" i="32"/>
  <c r="C6" i="29"/>
  <c r="I46" i="30"/>
  <c r="I70" i="30"/>
  <c r="G7" i="10"/>
  <c r="D71" i="30"/>
  <c r="O71" i="30" s="1"/>
  <c r="D102" i="30"/>
  <c r="O102" i="30" s="1"/>
  <c r="I25" i="30"/>
  <c r="D107" i="30"/>
  <c r="O107" i="30" s="1"/>
  <c r="D39" i="30"/>
  <c r="O39" i="30" s="1"/>
  <c r="C2" i="28"/>
  <c r="D122" i="30"/>
  <c r="O122" i="30" s="1"/>
  <c r="C23" i="33"/>
  <c r="D48" i="30"/>
  <c r="O48" i="30" s="1"/>
  <c r="D87" i="30"/>
  <c r="O87" i="30" s="1"/>
  <c r="C22" i="34"/>
  <c r="D22" i="30"/>
  <c r="O22" i="30" s="1"/>
  <c r="G9" i="10"/>
  <c r="D52" i="30"/>
  <c r="O52" i="30" s="1"/>
  <c r="C3" i="29"/>
  <c r="U7" i="10"/>
  <c r="I24" i="30"/>
  <c r="I112" i="30"/>
  <c r="I69" i="30"/>
  <c r="D35" i="30"/>
  <c r="O35" i="30" s="1"/>
  <c r="A4" i="10"/>
  <c r="D118" i="30"/>
  <c r="O118" i="30" s="1"/>
  <c r="D69" i="31"/>
  <c r="I109" i="30"/>
  <c r="D17" i="31"/>
  <c r="C9" i="32"/>
  <c r="D46" i="31"/>
  <c r="D7" i="31"/>
  <c r="D73" i="31"/>
  <c r="D28" i="31"/>
  <c r="D36" i="31"/>
  <c r="C9" i="33"/>
  <c r="C2" i="33"/>
  <c r="D79" i="30"/>
  <c r="O79" i="30" s="1"/>
  <c r="I7" i="30"/>
  <c r="I67" i="30"/>
  <c r="D21" i="30"/>
  <c r="O21" i="30" s="1"/>
  <c r="D108" i="30"/>
  <c r="O108" i="30" s="1"/>
  <c r="I135" i="30"/>
  <c r="G6" i="10"/>
  <c r="I20" i="30"/>
  <c r="I80" i="30"/>
  <c r="I6" i="30"/>
  <c r="D114" i="30"/>
  <c r="O114" i="30" s="1"/>
  <c r="I95" i="30"/>
  <c r="I37" i="30"/>
  <c r="D9" i="30"/>
  <c r="O9" i="30" s="1"/>
  <c r="D103" i="30"/>
  <c r="O103" i="30" s="1"/>
  <c r="I77" i="30"/>
  <c r="D32" i="30"/>
  <c r="O32" i="30" s="1"/>
  <c r="C7" i="29"/>
  <c r="I92" i="30"/>
  <c r="D28" i="30"/>
  <c r="O28" i="30" s="1"/>
  <c r="I39" i="30"/>
  <c r="D49" i="30"/>
  <c r="O49" i="30" s="1"/>
  <c r="I72" i="30"/>
  <c r="C19" i="34"/>
  <c r="I117" i="30"/>
  <c r="I78" i="30"/>
  <c r="C11" i="29"/>
  <c r="I105" i="30"/>
  <c r="D126" i="30"/>
  <c r="O126" i="30" s="1"/>
  <c r="D85" i="30"/>
  <c r="O85" i="30" s="1"/>
  <c r="D56" i="30"/>
  <c r="O56" i="30" s="1"/>
  <c r="D86" i="30"/>
  <c r="O86" i="30" s="1"/>
  <c r="C13" i="29"/>
  <c r="I127" i="30"/>
  <c r="D89" i="30"/>
  <c r="O89" i="30" s="1"/>
  <c r="C12" i="29"/>
  <c r="I19" i="30"/>
  <c r="D12" i="30"/>
  <c r="O12" i="30" s="1"/>
  <c r="I61" i="30"/>
  <c r="C5" i="29"/>
  <c r="D29" i="30"/>
  <c r="O29" i="30" s="1"/>
  <c r="I96" i="30"/>
  <c r="D110" i="30"/>
  <c r="O110" i="30" s="1"/>
  <c r="C20" i="29"/>
  <c r="D21" i="31"/>
  <c r="D10" i="31"/>
  <c r="D76" i="31"/>
  <c r="C42" i="58" s="1"/>
  <c r="D35" i="31"/>
  <c r="C19" i="32"/>
  <c r="D78" i="31"/>
  <c r="C11" i="33"/>
  <c r="C6" i="33"/>
  <c r="I101" i="30"/>
  <c r="D127" i="30"/>
  <c r="O127" i="30" s="1"/>
  <c r="I86" i="30"/>
  <c r="I42" i="30"/>
  <c r="D53" i="30"/>
  <c r="O53" i="30" s="1"/>
  <c r="I130" i="30"/>
  <c r="D17" i="30"/>
  <c r="O17" i="30" s="1"/>
  <c r="I9" i="30"/>
  <c r="D33" i="30"/>
  <c r="O33" i="30" s="1"/>
  <c r="D119" i="30"/>
  <c r="O119" i="30" s="1"/>
  <c r="C23" i="29"/>
  <c r="I51" i="30"/>
  <c r="I33" i="30"/>
  <c r="I108" i="30"/>
  <c r="D27" i="30"/>
  <c r="O27" i="30" s="1"/>
  <c r="D97" i="30"/>
  <c r="O97" i="30" s="1"/>
  <c r="D57" i="30"/>
  <c r="O57" i="30" s="1"/>
  <c r="I88" i="30"/>
  <c r="C25" i="29"/>
  <c r="I44" i="30"/>
  <c r="C3" i="34"/>
  <c r="D20" i="30"/>
  <c r="O20" i="30" s="1"/>
  <c r="D115" i="30"/>
  <c r="O115" i="30" s="1"/>
  <c r="C4" i="34"/>
  <c r="I90" i="30"/>
  <c r="D66" i="30"/>
  <c r="O66" i="30" s="1"/>
  <c r="C17" i="29"/>
  <c r="C4" i="29"/>
  <c r="D84" i="30"/>
  <c r="O84" i="30" s="1"/>
  <c r="I136" i="30"/>
  <c r="I82" i="30"/>
  <c r="I23" i="30"/>
  <c r="C15" i="29"/>
  <c r="I3" i="30"/>
  <c r="I59" i="30"/>
  <c r="D8" i="30"/>
  <c r="O8" i="30" s="1"/>
  <c r="I97" i="30"/>
  <c r="C10" i="33"/>
  <c r="C4" i="32"/>
  <c r="D39" i="31"/>
  <c r="D14" i="31"/>
  <c r="C14" i="29"/>
  <c r="I36" i="30"/>
  <c r="I22" i="30"/>
  <c r="C9" i="29"/>
  <c r="I133" i="30"/>
  <c r="I140" i="30"/>
  <c r="I50" i="30"/>
  <c r="I30" i="30"/>
  <c r="I79" i="30"/>
  <c r="I48" i="30"/>
  <c r="I13" i="30"/>
  <c r="I120" i="30"/>
  <c r="D68" i="30"/>
  <c r="O68" i="30" s="1"/>
  <c r="I123" i="30"/>
  <c r="D10" i="30"/>
  <c r="O10" i="30" s="1"/>
  <c r="I100" i="30"/>
  <c r="C26" i="29"/>
  <c r="D43" i="30"/>
  <c r="O43" i="30" s="1"/>
  <c r="I26" i="30"/>
  <c r="A3" i="10"/>
  <c r="D14" i="30"/>
  <c r="O14" i="30" s="1"/>
  <c r="D93" i="30"/>
  <c r="O93" i="30" s="1"/>
  <c r="C9" i="34"/>
  <c r="C2" i="34"/>
  <c r="D128" i="30"/>
  <c r="O128" i="30" s="1"/>
  <c r="I124" i="30"/>
  <c r="I63" i="30"/>
  <c r="C5" i="33"/>
  <c r="D24" i="31"/>
  <c r="C2" i="32"/>
  <c r="C5" i="32"/>
  <c r="I45" i="30"/>
  <c r="D77" i="30"/>
  <c r="O77" i="30" s="1"/>
  <c r="I138" i="30"/>
  <c r="G12" i="10"/>
  <c r="D112" i="30"/>
  <c r="O112" i="30" s="1"/>
  <c r="C10" i="29"/>
  <c r="I31" i="30"/>
  <c r="I91" i="30"/>
  <c r="C10" i="34"/>
  <c r="D61" i="30"/>
  <c r="O61" i="30" s="1"/>
  <c r="I60" i="30"/>
  <c r="C24" i="29"/>
  <c r="C25" i="34"/>
  <c r="D31" i="30"/>
  <c r="O31" i="30" s="1"/>
  <c r="C24" i="34"/>
  <c r="D50" i="30"/>
  <c r="O50" i="30" s="1"/>
  <c r="I129" i="30"/>
  <c r="I98" i="30"/>
  <c r="C8" i="29"/>
  <c r="I132" i="30"/>
  <c r="C4" i="28"/>
  <c r="D42" i="30"/>
  <c r="O42" i="30" s="1"/>
  <c r="I16" i="30"/>
  <c r="G8" i="10"/>
  <c r="I35" i="30"/>
  <c r="C27" i="34"/>
  <c r="D30" i="30"/>
  <c r="O30" i="30" s="1"/>
  <c r="D11" i="30"/>
  <c r="O11" i="30" s="1"/>
  <c r="I27" i="30"/>
  <c r="C15" i="33"/>
  <c r="C23" i="32"/>
  <c r="D80" i="31"/>
  <c r="D49" i="31"/>
  <c r="D53" i="31"/>
  <c r="A3" i="13"/>
  <c r="I141" i="30"/>
  <c r="D3" i="31"/>
  <c r="D33" i="31"/>
  <c r="D65" i="31"/>
  <c r="C21" i="32"/>
  <c r="C27" i="57" s="1"/>
  <c r="D26" i="31"/>
  <c r="C4" i="58" s="1"/>
  <c r="D58" i="31"/>
  <c r="C14" i="32"/>
  <c r="D19" i="31"/>
  <c r="D51" i="31"/>
  <c r="C3" i="32"/>
  <c r="D8" i="31"/>
  <c r="D74" i="31"/>
  <c r="D48" i="31"/>
  <c r="C12" i="32"/>
  <c r="C31" i="33"/>
  <c r="C21" i="33"/>
  <c r="C22" i="33"/>
  <c r="C16" i="33"/>
  <c r="D88" i="30"/>
  <c r="O88" i="30" s="1"/>
  <c r="D46" i="30"/>
  <c r="O46" i="30" s="1"/>
  <c r="I76" i="30"/>
  <c r="D139" i="30"/>
  <c r="O139" i="30" s="1"/>
  <c r="U6" i="10"/>
  <c r="C20" i="34"/>
  <c r="D74" i="30"/>
  <c r="O74" i="30" s="1"/>
  <c r="D62" i="30"/>
  <c r="O62" i="30" s="1"/>
  <c r="C29" i="34"/>
  <c r="D123" i="30"/>
  <c r="O123" i="30" s="1"/>
  <c r="D91" i="30"/>
  <c r="O91" i="30" s="1"/>
  <c r="I17" i="30"/>
  <c r="I116" i="30"/>
  <c r="D135" i="30"/>
  <c r="O135" i="30" s="1"/>
  <c r="D137" i="30"/>
  <c r="O137" i="30" s="1"/>
  <c r="C26" i="34"/>
  <c r="I64" i="30"/>
  <c r="I121" i="30"/>
  <c r="I87" i="30"/>
  <c r="I15" i="30"/>
  <c r="C6" i="34"/>
  <c r="I66" i="30"/>
  <c r="D37" i="30"/>
  <c r="O37" i="30" s="1"/>
  <c r="D18" i="30"/>
  <c r="O18" i="30" s="1"/>
  <c r="I14" i="30"/>
  <c r="I56" i="30"/>
  <c r="G15" i="10"/>
  <c r="I137" i="30"/>
  <c r="U4" i="10"/>
  <c r="D80" i="30"/>
  <c r="O80" i="30" s="1"/>
  <c r="D70" i="30"/>
  <c r="O70" i="30" s="1"/>
  <c r="C18" i="29"/>
  <c r="I115" i="30"/>
  <c r="G3" i="10"/>
  <c r="C28" i="34"/>
  <c r="D83" i="30"/>
  <c r="O83" i="30" s="1"/>
  <c r="D111" i="30"/>
  <c r="O111" i="30" s="1"/>
  <c r="I5" i="30"/>
  <c r="D2" i="30"/>
  <c r="O2" i="30" s="1"/>
  <c r="D104" i="30"/>
  <c r="O104" i="30" s="1"/>
  <c r="A6" i="10"/>
  <c r="D81" i="30"/>
  <c r="O81" i="30" s="1"/>
  <c r="I122" i="30"/>
  <c r="I47" i="30"/>
  <c r="I126" i="30"/>
  <c r="I81" i="30"/>
  <c r="D44" i="30"/>
  <c r="O44" i="30" s="1"/>
  <c r="D136" i="30"/>
  <c r="O136" i="30" s="1"/>
  <c r="D54" i="30"/>
  <c r="O54" i="30" s="1"/>
  <c r="D4" i="30"/>
  <c r="O4" i="30" s="1"/>
  <c r="A5" i="10"/>
  <c r="I110" i="30"/>
  <c r="D23" i="30"/>
  <c r="O23" i="30" s="1"/>
  <c r="U3" i="10"/>
  <c r="D5" i="31"/>
  <c r="D37" i="31"/>
  <c r="D71" i="31"/>
  <c r="C25" i="32"/>
  <c r="D30" i="31"/>
  <c r="C8" i="58" s="1"/>
  <c r="D62" i="31"/>
  <c r="C18" i="32"/>
  <c r="D23" i="31"/>
  <c r="D55" i="31"/>
  <c r="C7" i="32"/>
  <c r="C9" i="57" s="1"/>
  <c r="D12" i="31"/>
  <c r="C16" i="32"/>
  <c r="D64" i="31"/>
  <c r="C28" i="32"/>
  <c r="C8" i="33"/>
  <c r="C25" i="33"/>
  <c r="C26" i="33"/>
  <c r="C24" i="33"/>
  <c r="D64" i="30"/>
  <c r="O64" i="30" s="1"/>
  <c r="D67" i="30"/>
  <c r="O67" i="30" s="1"/>
  <c r="I40" i="30"/>
  <c r="I12" i="30"/>
  <c r="I18" i="30"/>
  <c r="D24" i="30"/>
  <c r="O24" i="30" s="1"/>
  <c r="C11" i="34"/>
  <c r="D124" i="30"/>
  <c r="O124" i="30" s="1"/>
  <c r="D138" i="30"/>
  <c r="O138" i="30" s="1"/>
  <c r="D3" i="30"/>
  <c r="O3" i="30" s="1"/>
  <c r="D131" i="30"/>
  <c r="O131" i="30" s="1"/>
  <c r="D134" i="30"/>
  <c r="O134" i="30" s="1"/>
  <c r="D105" i="30"/>
  <c r="O105" i="30" s="1"/>
  <c r="I49" i="30"/>
  <c r="D5" i="30"/>
  <c r="O5" i="30" s="1"/>
  <c r="D38" i="30"/>
  <c r="O38" i="30" s="1"/>
  <c r="I71" i="30"/>
  <c r="I119" i="30"/>
  <c r="I89" i="30"/>
  <c r="I85" i="30"/>
  <c r="C18" i="34"/>
  <c r="D121" i="30"/>
  <c r="O121" i="30" s="1"/>
  <c r="D106" i="30"/>
  <c r="O106" i="30" s="1"/>
  <c r="D76" i="30"/>
  <c r="O76" i="30" s="1"/>
  <c r="D120" i="30"/>
  <c r="O120" i="30" s="1"/>
  <c r="G13" i="10"/>
  <c r="D92" i="30"/>
  <c r="O92" i="30" s="1"/>
  <c r="D41" i="30"/>
  <c r="O41" i="30" s="1"/>
  <c r="D15" i="30"/>
  <c r="O15" i="30" s="1"/>
  <c r="D133" i="30"/>
  <c r="O133" i="30" s="1"/>
  <c r="I111" i="30"/>
  <c r="C16" i="29"/>
  <c r="I103" i="30"/>
  <c r="G11" i="10"/>
  <c r="D82" i="30"/>
  <c r="O82" i="30" s="1"/>
  <c r="I29" i="30"/>
  <c r="C21" i="29"/>
  <c r="I10" i="30"/>
  <c r="D60" i="30"/>
  <c r="O60" i="30" s="1"/>
  <c r="D59" i="30"/>
  <c r="O59" i="30" s="1"/>
  <c r="D72" i="30"/>
  <c r="O72" i="30" s="1"/>
  <c r="I125" i="30"/>
  <c r="D6" i="30"/>
  <c r="O6" i="30" s="1"/>
  <c r="I32" i="30"/>
  <c r="C8" i="34"/>
  <c r="D129" i="30"/>
  <c r="O129" i="30" s="1"/>
  <c r="D130" i="30"/>
  <c r="O130" i="30" s="1"/>
  <c r="I62" i="30"/>
  <c r="I118" i="30"/>
  <c r="C3" i="28"/>
  <c r="D140" i="30"/>
  <c r="O140" i="30" s="1"/>
  <c r="I34" i="30"/>
  <c r="D7" i="30"/>
  <c r="O7" i="30" s="1"/>
  <c r="C23" i="34"/>
  <c r="D141" i="30"/>
  <c r="O141" i="30" s="1"/>
  <c r="D83" i="31"/>
  <c r="A7" i="10"/>
  <c r="D13" i="31"/>
  <c r="D29" i="31"/>
  <c r="D45" i="31"/>
  <c r="D61" i="31"/>
  <c r="D79" i="31"/>
  <c r="C17" i="32"/>
  <c r="C26" i="57" s="1"/>
  <c r="D6" i="31"/>
  <c r="D22" i="31"/>
  <c r="D38" i="31"/>
  <c r="D54" i="31"/>
  <c r="D72" i="31"/>
  <c r="C10" i="32"/>
  <c r="C11" i="57" s="1"/>
  <c r="C26" i="32"/>
  <c r="D15" i="31"/>
  <c r="D31" i="31"/>
  <c r="D47" i="31"/>
  <c r="D63" i="31"/>
  <c r="D81" i="31"/>
  <c r="C15" i="32"/>
  <c r="D4" i="31"/>
  <c r="D20" i="31"/>
  <c r="D56" i="31"/>
  <c r="C13" i="58" s="1"/>
  <c r="D60" i="31"/>
  <c r="D32" i="31"/>
  <c r="C8" i="32"/>
  <c r="C10" i="57" s="1"/>
  <c r="D70" i="31"/>
  <c r="C7" i="33"/>
  <c r="C27" i="33"/>
  <c r="C15" i="56" s="1"/>
  <c r="C28" i="33"/>
  <c r="C16" i="56" s="1"/>
  <c r="C17" i="33"/>
  <c r="C33" i="33"/>
  <c r="C18" i="33"/>
  <c r="C34" i="33"/>
  <c r="C12" i="33"/>
  <c r="C6" i="56" s="1"/>
  <c r="D101" i="30"/>
  <c r="O101" i="30" s="1"/>
  <c r="D78" i="30"/>
  <c r="O78" i="30" s="1"/>
  <c r="I54" i="30"/>
  <c r="G14" i="10"/>
  <c r="I65" i="30"/>
  <c r="I114" i="30"/>
  <c r="D113" i="30"/>
  <c r="O113" i="30" s="1"/>
  <c r="D109" i="30"/>
  <c r="O109" i="30" s="1"/>
  <c r="D75" i="30"/>
  <c r="O75" i="30" s="1"/>
  <c r="D40" i="30"/>
  <c r="O40" i="30" s="1"/>
  <c r="G10" i="10"/>
  <c r="I102" i="30"/>
  <c r="I74" i="30"/>
  <c r="C15" i="34"/>
  <c r="U5" i="10"/>
  <c r="C21" i="34"/>
  <c r="D47" i="30"/>
  <c r="O47" i="30" s="1"/>
  <c r="D132" i="30"/>
  <c r="O132" i="30" s="1"/>
  <c r="I4" i="30"/>
  <c r="I68" i="30"/>
  <c r="D65" i="30"/>
  <c r="O65" i="30" s="1"/>
  <c r="I58" i="30"/>
  <c r="D19" i="30"/>
  <c r="O19" i="30" s="1"/>
  <c r="C12" i="34"/>
  <c r="I84" i="30"/>
  <c r="I73" i="30"/>
  <c r="D58" i="30"/>
  <c r="O58" i="30" s="1"/>
  <c r="I8" i="30"/>
  <c r="D25" i="30"/>
  <c r="O25" i="30" s="1"/>
  <c r="D45" i="30"/>
  <c r="O45" i="30" s="1"/>
  <c r="C6" i="28"/>
  <c r="D96" i="30"/>
  <c r="O96" i="30" s="1"/>
  <c r="I57" i="30"/>
  <c r="I2" i="30"/>
  <c r="G4" i="10"/>
  <c r="C7" i="34"/>
  <c r="D55" i="30"/>
  <c r="O55" i="30" s="1"/>
  <c r="I53" i="30"/>
  <c r="D98" i="30"/>
  <c r="O98" i="30" s="1"/>
  <c r="I131" i="30"/>
  <c r="C16" i="34"/>
  <c r="I99" i="30"/>
  <c r="I134" i="30"/>
  <c r="C22" i="29"/>
  <c r="D26" i="30"/>
  <c r="O26" i="30" s="1"/>
  <c r="C27" i="29"/>
  <c r="A8" i="10"/>
  <c r="D9" i="31"/>
  <c r="D25" i="31"/>
  <c r="D41" i="31"/>
  <c r="C9" i="58" s="1"/>
  <c r="D57" i="31"/>
  <c r="C14" i="58" s="1"/>
  <c r="D75" i="31"/>
  <c r="C13" i="32"/>
  <c r="C29" i="32"/>
  <c r="D18" i="31"/>
  <c r="D34" i="31"/>
  <c r="D50" i="31"/>
  <c r="D66" i="31"/>
  <c r="C6" i="32"/>
  <c r="C22" i="32"/>
  <c r="D11" i="31"/>
  <c r="D27" i="31"/>
  <c r="C5" i="58" s="1"/>
  <c r="D43" i="31"/>
  <c r="D59" i="31"/>
  <c r="D77" i="31"/>
  <c r="C11" i="32"/>
  <c r="C27" i="32"/>
  <c r="D16" i="31"/>
  <c r="D40" i="31"/>
  <c r="D44" i="31"/>
  <c r="C20" i="32"/>
  <c r="D2" i="31"/>
  <c r="D52" i="31"/>
  <c r="C3" i="33"/>
  <c r="C3" i="56" s="1"/>
  <c r="C19" i="33"/>
  <c r="C20" i="33"/>
  <c r="C13" i="33"/>
  <c r="C7" i="56" s="1"/>
  <c r="C29" i="33"/>
  <c r="C17" i="56" s="1"/>
  <c r="C14" i="33"/>
  <c r="C30" i="33"/>
  <c r="C4" i="33"/>
  <c r="C32" i="33"/>
  <c r="D99" i="30"/>
  <c r="O99" i="30" s="1"/>
  <c r="I113" i="30"/>
  <c r="I21" i="30"/>
  <c r="I55" i="30"/>
  <c r="I11" i="30"/>
  <c r="D51" i="30"/>
  <c r="O51" i="30" s="1"/>
  <c r="D16" i="30"/>
  <c r="O16" i="30" s="1"/>
  <c r="I41" i="30"/>
  <c r="D63" i="30"/>
  <c r="O63" i="30" s="1"/>
  <c r="D125" i="30"/>
  <c r="O125" i="30" s="1"/>
  <c r="I107" i="30"/>
  <c r="I128" i="30"/>
  <c r="D13" i="30"/>
  <c r="O13" i="30" s="1"/>
  <c r="D36" i="30"/>
  <c r="O36" i="30" s="1"/>
  <c r="C14" i="34"/>
  <c r="D34" i="30"/>
  <c r="O34" i="30" s="1"/>
  <c r="D73" i="30"/>
  <c r="O73" i="30" s="1"/>
  <c r="G5" i="10"/>
  <c r="I75" i="30"/>
  <c r="D116" i="30"/>
  <c r="O116" i="30" s="1"/>
  <c r="I83" i="30"/>
  <c r="C13" i="34"/>
  <c r="C31" i="34"/>
  <c r="D94" i="30"/>
  <c r="O94" i="30" s="1"/>
  <c r="D69" i="30"/>
  <c r="O69" i="30" s="1"/>
  <c r="I93" i="30"/>
  <c r="I104" i="30"/>
  <c r="C17" i="34"/>
  <c r="I38" i="30"/>
  <c r="I106" i="30"/>
  <c r="I139" i="30"/>
  <c r="I94" i="30"/>
  <c r="C5" i="34"/>
  <c r="I52" i="30"/>
  <c r="I28" i="30"/>
  <c r="C19" i="29"/>
  <c r="D117" i="30"/>
  <c r="O117" i="30" s="1"/>
  <c r="D95" i="30"/>
  <c r="O95" i="30" s="1"/>
  <c r="B18" i="62" l="1"/>
  <c r="B57" i="62"/>
  <c r="B56" i="62"/>
  <c r="B55" i="62"/>
  <c r="B60" i="62"/>
  <c r="B58" i="62"/>
  <c r="C7" i="48"/>
  <c r="L6" i="48"/>
  <c r="C41" i="58"/>
  <c r="C40" i="58"/>
  <c r="C39" i="58"/>
  <c r="C38" i="58"/>
  <c r="C36" i="58"/>
  <c r="C37" i="58"/>
  <c r="B53" i="62"/>
  <c r="B54" i="62"/>
  <c r="B29" i="62"/>
  <c r="B19" i="62"/>
  <c r="I5" i="44"/>
  <c r="I6" i="44"/>
  <c r="B39" i="62"/>
  <c r="B50" i="62"/>
  <c r="B52" i="62"/>
  <c r="B33" i="62"/>
  <c r="B51" i="62"/>
  <c r="B30" i="62"/>
  <c r="B20" i="62"/>
  <c r="B21" i="62"/>
  <c r="B31" i="62"/>
  <c r="B25" i="62"/>
  <c r="B35" i="62"/>
  <c r="B22" i="62"/>
  <c r="B32" i="62"/>
  <c r="B42" i="62"/>
  <c r="B41" i="62"/>
  <c r="B40" i="62"/>
  <c r="F5" i="44"/>
  <c r="B38" i="62"/>
  <c r="B36" i="62"/>
  <c r="B24" i="62"/>
  <c r="B34" i="62"/>
  <c r="B28" i="62"/>
  <c r="B26" i="62"/>
  <c r="B23" i="62"/>
  <c r="B16" i="62"/>
  <c r="B15" i="62"/>
  <c r="B14" i="62"/>
  <c r="B13" i="62"/>
  <c r="B12" i="62"/>
  <c r="B11" i="62"/>
  <c r="B7" i="62"/>
  <c r="B5" i="62"/>
  <c r="C25" i="57"/>
  <c r="C24" i="57"/>
  <c r="C2" i="56"/>
  <c r="C12" i="58"/>
  <c r="C11" i="58"/>
  <c r="C10" i="58"/>
  <c r="C16" i="58"/>
  <c r="C15" i="58"/>
  <c r="C17" i="58"/>
  <c r="C3" i="58"/>
  <c r="C2" i="58"/>
  <c r="C20" i="58"/>
  <c r="C19" i="58"/>
  <c r="C18" i="58"/>
  <c r="C35" i="58"/>
  <c r="C34" i="58"/>
  <c r="C33" i="58"/>
  <c r="C7" i="58"/>
  <c r="C6" i="58"/>
  <c r="C23" i="58"/>
  <c r="C22" i="58"/>
  <c r="C21" i="58"/>
  <c r="C32" i="58"/>
  <c r="C31" i="58"/>
  <c r="C30" i="58"/>
  <c r="C24" i="58"/>
  <c r="C26" i="58"/>
  <c r="C25" i="58"/>
  <c r="C28" i="58"/>
  <c r="C27" i="58"/>
  <c r="C29" i="58"/>
  <c r="C14" i="57"/>
  <c r="C13" i="57"/>
  <c r="C12" i="57"/>
  <c r="C21" i="57"/>
  <c r="C20" i="57"/>
  <c r="C17" i="57"/>
  <c r="C19" i="57"/>
  <c r="C18" i="57"/>
  <c r="C16" i="57"/>
  <c r="C15" i="57"/>
  <c r="C6" i="57"/>
  <c r="C5" i="57"/>
  <c r="C23" i="57"/>
  <c r="C22" i="57"/>
  <c r="C4" i="57"/>
  <c r="C3" i="57"/>
  <c r="C2" i="57"/>
  <c r="C8" i="57"/>
  <c r="C7" i="57"/>
  <c r="C12" i="56"/>
  <c r="C11" i="56"/>
  <c r="C10" i="56"/>
  <c r="C5" i="56"/>
  <c r="C4" i="56"/>
  <c r="C9" i="56"/>
  <c r="C8" i="56"/>
  <c r="C13" i="56"/>
  <c r="C14" i="56"/>
  <c r="A6" i="48"/>
  <c r="H5" i="44"/>
  <c r="B5" i="44"/>
  <c r="D5" i="44"/>
  <c r="N3" i="10"/>
  <c r="A5" i="44"/>
  <c r="L14" i="48" l="1"/>
  <c r="N14" i="48" s="1"/>
  <c r="L10" i="48"/>
  <c r="N10" i="48" s="1"/>
  <c r="P10" i="48" s="1"/>
  <c r="R10" i="48" s="1"/>
  <c r="L11" i="48"/>
  <c r="N11" i="48" s="1"/>
  <c r="P11" i="48" s="1"/>
  <c r="R11" i="48" s="1"/>
  <c r="L7" i="48"/>
  <c r="N7" i="48" s="1"/>
  <c r="P7" i="48" s="1"/>
  <c r="R7" i="48" s="1"/>
  <c r="T7" i="48" s="1"/>
  <c r="V7" i="48" s="1"/>
  <c r="X7" i="48" s="1"/>
  <c r="Z7" i="48" s="1"/>
  <c r="L8" i="48"/>
  <c r="N8" i="48" s="1"/>
  <c r="P8" i="48" s="1"/>
  <c r="R8" i="48" s="1"/>
  <c r="T8" i="48" s="1"/>
  <c r="V8" i="48" s="1"/>
  <c r="X8" i="48" s="1"/>
  <c r="Z8" i="48" s="1"/>
  <c r="L15" i="48"/>
  <c r="N15" i="48" s="1"/>
  <c r="L16" i="48"/>
  <c r="N16" i="48" s="1"/>
  <c r="L12" i="48"/>
  <c r="N12" i="48" s="1"/>
  <c r="P12" i="48" s="1"/>
  <c r="R12" i="48" s="1"/>
  <c r="C6" i="48"/>
  <c r="N6" i="48"/>
  <c r="P6" i="48" s="1"/>
  <c r="R6" i="48" s="1"/>
  <c r="T6" i="48" s="1"/>
  <c r="V6" i="48" s="1"/>
  <c r="X6" i="48" s="1"/>
  <c r="Z6" i="48" s="1"/>
  <c r="M3" i="10"/>
  <c r="L5" i="48"/>
  <c r="N5" i="48" s="1"/>
  <c r="P5" i="48" s="1"/>
  <c r="R5" i="48" s="1"/>
  <c r="T5" i="48" s="1"/>
  <c r="V5" i="48" s="1"/>
  <c r="X5" i="48" s="1"/>
  <c r="Z5" i="48" s="1"/>
  <c r="L13" i="48"/>
  <c r="N13" i="48" s="1"/>
  <c r="C5" i="48"/>
  <c r="L9" i="48"/>
  <c r="N9" i="48" s="1"/>
  <c r="P9" i="48" s="1"/>
  <c r="R9" i="48" s="1"/>
  <c r="C4" i="48"/>
  <c r="C21" i="48" l="1"/>
  <c r="B21" i="48"/>
  <c r="O21" i="48" s="1"/>
  <c r="A21" i="48"/>
  <c r="F21" i="48" l="1"/>
  <c r="G21" i="48"/>
  <c r="K21" i="48"/>
  <c r="S21" i="48"/>
  <c r="M21" i="48"/>
  <c r="P21" i="48"/>
  <c r="N21" i="48"/>
  <c r="R21" i="48"/>
  <c r="Q21" i="48"/>
  <c r="J21" i="48"/>
  <c r="L21" i="48"/>
  <c r="I21" i="48"/>
  <c r="D21" i="48"/>
  <c r="E21" i="48"/>
  <c r="H21" i="48"/>
  <c r="A10" i="60" l="1"/>
  <c r="D10" i="60" l="1"/>
  <c r="E10" i="60" l="1"/>
  <c r="F10" i="60" l="1"/>
  <c r="G10" i="60" l="1"/>
  <c r="A138" i="61" l="1"/>
  <c r="D4" i="60" l="1"/>
  <c r="A4" i="60"/>
  <c r="D138" i="61"/>
  <c r="A66" i="61" l="1"/>
  <c r="D66" i="61"/>
  <c r="E66" i="61"/>
  <c r="E138" i="61"/>
  <c r="E4" i="60" l="1"/>
  <c r="F4" i="60"/>
  <c r="F138" i="61"/>
  <c r="E112" i="61" l="1"/>
  <c r="A112" i="61"/>
  <c r="A104" i="61"/>
  <c r="D108" i="61"/>
  <c r="A108" i="61"/>
  <c r="A106" i="61"/>
  <c r="A114" i="61"/>
  <c r="A102" i="61"/>
  <c r="A110" i="61"/>
  <c r="G4" i="60"/>
  <c r="G66" i="61"/>
  <c r="F66" i="61"/>
  <c r="G138" i="61"/>
  <c r="E106" i="61" l="1"/>
  <c r="D104" i="61"/>
  <c r="D106" i="61"/>
  <c r="D114" i="61"/>
  <c r="E108" i="61"/>
  <c r="D110" i="61"/>
  <c r="F112" i="61"/>
  <c r="D102" i="61"/>
  <c r="D112" i="61"/>
  <c r="E114" i="61"/>
  <c r="E104" i="61"/>
  <c r="E110" i="61"/>
  <c r="F108" i="61" l="1"/>
  <c r="G112" i="61"/>
  <c r="E102" i="61"/>
  <c r="F104" i="61"/>
  <c r="F114" i="61"/>
  <c r="F110" i="61"/>
  <c r="F106" i="61" l="1"/>
  <c r="F102" i="61"/>
  <c r="G104" i="61"/>
  <c r="G114" i="61"/>
  <c r="G110" i="61"/>
  <c r="G106" i="61"/>
  <c r="G108" i="61" l="1"/>
  <c r="G102" i="61"/>
  <c r="A12" i="60" l="1"/>
  <c r="A8" i="60"/>
  <c r="A3" i="49"/>
  <c r="A11" i="60"/>
  <c r="A9" i="60"/>
  <c r="A5" i="49"/>
  <c r="A3" i="60"/>
  <c r="A4" i="49"/>
  <c r="A6" i="60"/>
  <c r="A9" i="49"/>
  <c r="A7" i="49"/>
  <c r="A5" i="60"/>
  <c r="A7" i="60"/>
  <c r="A6" i="49"/>
  <c r="A12" i="49"/>
  <c r="A11" i="49"/>
  <c r="A8" i="49"/>
  <c r="A10" i="49"/>
  <c r="A100" i="61" l="1"/>
  <c r="D4" i="49"/>
  <c r="D10" i="49"/>
  <c r="D7" i="49"/>
  <c r="D12" i="60"/>
  <c r="D11" i="49"/>
  <c r="D7" i="60"/>
  <c r="D3" i="60"/>
  <c r="D8" i="49"/>
  <c r="D5" i="60"/>
  <c r="D8" i="60"/>
  <c r="D12" i="49"/>
  <c r="D9" i="49"/>
  <c r="D9" i="60"/>
  <c r="D11" i="60"/>
  <c r="D6" i="60"/>
  <c r="D5" i="49"/>
  <c r="D100" i="61"/>
  <c r="D6" i="49"/>
  <c r="D3" i="49"/>
  <c r="E3" i="49" l="1"/>
  <c r="E12" i="49"/>
  <c r="E12" i="60"/>
  <c r="E7" i="49"/>
  <c r="E100" i="61"/>
  <c r="E5" i="49"/>
  <c r="E9" i="49"/>
  <c r="E6" i="49"/>
  <c r="E10" i="49"/>
  <c r="E6" i="60"/>
  <c r="E11" i="60"/>
  <c r="E9" i="60"/>
  <c r="E4" i="49"/>
  <c r="E3" i="60"/>
  <c r="E7" i="60"/>
  <c r="E8" i="60"/>
  <c r="E5" i="60"/>
  <c r="E8" i="49"/>
  <c r="E11" i="49"/>
  <c r="F5" i="60" l="1"/>
  <c r="F8" i="49"/>
  <c r="G8" i="49"/>
  <c r="G11" i="49"/>
  <c r="F11" i="49"/>
  <c r="F7" i="60"/>
  <c r="F11" i="60"/>
  <c r="F6" i="49"/>
  <c r="F4" i="49"/>
  <c r="F3" i="49"/>
  <c r="F10" i="49"/>
  <c r="G10" i="49"/>
  <c r="F5" i="49"/>
  <c r="F12" i="49"/>
  <c r="F8" i="60"/>
  <c r="F9" i="49"/>
  <c r="G9" i="49"/>
  <c r="F12" i="60"/>
  <c r="F3" i="60"/>
  <c r="F9" i="60"/>
  <c r="F6" i="60"/>
  <c r="F100" i="61"/>
  <c r="G7" i="49"/>
  <c r="F7" i="49"/>
  <c r="G6" i="49" l="1"/>
  <c r="G8" i="60"/>
  <c r="G12" i="49"/>
  <c r="G7" i="60"/>
  <c r="G9" i="60"/>
  <c r="G5" i="49"/>
  <c r="G3" i="49"/>
  <c r="G11" i="60"/>
  <c r="G100" i="61"/>
  <c r="G3" i="60"/>
  <c r="G12" i="60"/>
  <c r="G4" i="49"/>
  <c r="G6" i="60"/>
  <c r="G5" i="60"/>
  <c r="A214" i="61" l="1"/>
  <c r="A228" i="61"/>
  <c r="A216" i="61"/>
  <c r="A220" i="61"/>
  <c r="A222" i="61"/>
  <c r="A218" i="61"/>
  <c r="A224" i="61"/>
  <c r="A226" i="61"/>
  <c r="A230" i="61"/>
  <c r="D226" i="61" l="1"/>
  <c r="D220" i="61"/>
  <c r="D214" i="61"/>
  <c r="D228" i="61"/>
  <c r="D224" i="61"/>
  <c r="D222" i="61"/>
  <c r="D216" i="61"/>
  <c r="D230" i="61"/>
  <c r="D218" i="61"/>
  <c r="E218" i="61" l="1"/>
  <c r="E224" i="61"/>
  <c r="E228" i="61"/>
  <c r="E216" i="61"/>
  <c r="E230" i="61"/>
  <c r="E214" i="61"/>
  <c r="E220" i="61"/>
  <c r="E222" i="61"/>
  <c r="E226" i="61"/>
  <c r="A144" i="61" l="1"/>
  <c r="A169" i="61"/>
  <c r="A5" i="61"/>
  <c r="A116" i="61"/>
  <c r="A209" i="61"/>
  <c r="A59" i="61"/>
  <c r="A26" i="61"/>
  <c r="A190" i="61"/>
  <c r="A22" i="61"/>
  <c r="A203" i="61"/>
  <c r="A142" i="61"/>
  <c r="A95" i="61"/>
  <c r="A28" i="61"/>
  <c r="A97" i="61"/>
  <c r="A176" i="61"/>
  <c r="A93" i="61"/>
  <c r="D93" i="61"/>
  <c r="A51" i="61"/>
  <c r="A64" i="61"/>
  <c r="D38" i="61"/>
  <c r="A38" i="61"/>
  <c r="A205" i="61"/>
  <c r="A148" i="61"/>
  <c r="D148" i="61"/>
  <c r="A19" i="61"/>
  <c r="A74" i="61"/>
  <c r="D74" i="61"/>
  <c r="A212" i="61"/>
  <c r="D211" i="61"/>
  <c r="A211" i="61"/>
  <c r="A60" i="61"/>
  <c r="A140" i="61"/>
  <c r="D40" i="61"/>
  <c r="A40" i="61"/>
  <c r="A79" i="61"/>
  <c r="A87" i="61"/>
  <c r="D87" i="61"/>
  <c r="A121" i="61"/>
  <c r="A178" i="61"/>
  <c r="D178" i="61"/>
  <c r="A78" i="61"/>
  <c r="D13" i="61"/>
  <c r="A13" i="61"/>
  <c r="D53" i="61"/>
  <c r="A53" i="61"/>
  <c r="A21" i="61"/>
  <c r="A9" i="61"/>
  <c r="A7" i="61"/>
  <c r="D167" i="61"/>
  <c r="A167" i="61"/>
  <c r="A81" i="61"/>
  <c r="A129" i="61"/>
  <c r="A152" i="61"/>
  <c r="A43" i="61"/>
  <c r="D43" i="61"/>
  <c r="A91" i="61"/>
  <c r="A76" i="61"/>
  <c r="A154" i="61"/>
  <c r="A146" i="61"/>
  <c r="A180" i="61"/>
  <c r="A165" i="61"/>
  <c r="D165" i="61"/>
  <c r="A136" i="61"/>
  <c r="A199" i="61"/>
  <c r="A34" i="61"/>
  <c r="A127" i="61"/>
  <c r="A15" i="61"/>
  <c r="A72" i="61"/>
  <c r="A131" i="61"/>
  <c r="A186" i="61"/>
  <c r="A163" i="61"/>
  <c r="A133" i="61"/>
  <c r="D119" i="61"/>
  <c r="A119" i="61"/>
  <c r="D171" i="61"/>
  <c r="A171" i="61"/>
  <c r="D24" i="61"/>
  <c r="A24" i="61"/>
  <c r="D207" i="61"/>
  <c r="A207" i="61"/>
  <c r="A55" i="61"/>
  <c r="A192" i="61"/>
  <c r="A68" i="61"/>
  <c r="A85" i="61"/>
  <c r="D85" i="61"/>
  <c r="D193" i="61"/>
  <c r="A193" i="61"/>
  <c r="D135" i="61"/>
  <c r="A135" i="61"/>
  <c r="A188" i="61"/>
  <c r="D62" i="61"/>
  <c r="A62" i="61"/>
  <c r="A195" i="61"/>
  <c r="A174" i="61"/>
  <c r="A70" i="61"/>
  <c r="A3" i="61"/>
  <c r="A41" i="61"/>
  <c r="A161" i="61"/>
  <c r="A32" i="61"/>
  <c r="D32" i="61"/>
  <c r="A89" i="61"/>
  <c r="A184" i="61"/>
  <c r="D184" i="61"/>
  <c r="A30" i="61"/>
  <c r="D57" i="61"/>
  <c r="A57" i="61"/>
  <c r="A11" i="61"/>
  <c r="A117" i="61"/>
  <c r="A155" i="61"/>
  <c r="D155" i="61"/>
  <c r="D182" i="61"/>
  <c r="A182" i="61"/>
  <c r="A45" i="61"/>
  <c r="D45" i="61"/>
  <c r="D98" i="61"/>
  <c r="A98" i="61"/>
  <c r="A197" i="61"/>
  <c r="A17" i="61"/>
  <c r="A123" i="61"/>
  <c r="A125" i="61"/>
  <c r="A47" i="61"/>
  <c r="A150" i="61"/>
  <c r="A201" i="61"/>
  <c r="A157" i="61"/>
  <c r="A173" i="61"/>
  <c r="D173" i="61"/>
  <c r="A49" i="61"/>
  <c r="D49" i="61"/>
  <c r="A159" i="61"/>
  <c r="A83" i="61"/>
  <c r="F83" i="61"/>
  <c r="A36" i="61"/>
  <c r="F62" i="61"/>
  <c r="D142" i="61"/>
  <c r="D11" i="61"/>
  <c r="D17" i="61"/>
  <c r="D136" i="61"/>
  <c r="D59" i="61"/>
  <c r="D28" i="61"/>
  <c r="D95" i="61"/>
  <c r="D203" i="61"/>
  <c r="D15" i="61"/>
  <c r="D79" i="61"/>
  <c r="D209" i="61"/>
  <c r="D9" i="61"/>
  <c r="D19" i="61"/>
  <c r="D5" i="61"/>
  <c r="D81" i="61"/>
  <c r="D21" i="61"/>
  <c r="D64" i="61"/>
  <c r="D7" i="61"/>
  <c r="D163" i="61"/>
  <c r="D97" i="61"/>
  <c r="D22" i="61"/>
  <c r="D34" i="61"/>
  <c r="D190" i="61"/>
  <c r="D51" i="61"/>
  <c r="D116" i="61"/>
  <c r="F226" i="61"/>
  <c r="F220" i="61"/>
  <c r="F230" i="61"/>
  <c r="F214" i="61"/>
  <c r="F222" i="61"/>
  <c r="F216" i="61"/>
  <c r="F218" i="61"/>
  <c r="F224" i="61"/>
  <c r="F142" i="61"/>
  <c r="F228" i="61"/>
  <c r="D144" i="61" l="1"/>
  <c r="D36" i="61"/>
  <c r="D121" i="61"/>
  <c r="D91" i="61"/>
  <c r="D133" i="61"/>
  <c r="E95" i="61"/>
  <c r="D76" i="61"/>
  <c r="D154" i="61"/>
  <c r="E142" i="61"/>
  <c r="E41" i="61"/>
  <c r="D30" i="61"/>
  <c r="D150" i="61"/>
  <c r="D186" i="61"/>
  <c r="D188" i="61"/>
  <c r="D41" i="61"/>
  <c r="D212" i="61"/>
  <c r="D26" i="61"/>
  <c r="D205" i="61"/>
  <c r="D60" i="61"/>
  <c r="E30" i="61"/>
  <c r="E150" i="61"/>
  <c r="E117" i="61"/>
  <c r="D195" i="61"/>
  <c r="E32" i="61"/>
  <c r="D72" i="61"/>
  <c r="E176" i="61"/>
  <c r="D159" i="61"/>
  <c r="D89" i="61"/>
  <c r="D201" i="61"/>
  <c r="F197" i="61"/>
  <c r="D192" i="61"/>
  <c r="D129" i="61"/>
  <c r="D55" i="61"/>
  <c r="D70" i="61"/>
  <c r="D131" i="61"/>
  <c r="D146" i="61"/>
  <c r="D169" i="61"/>
  <c r="D180" i="61"/>
  <c r="D174" i="61"/>
  <c r="D68" i="61"/>
  <c r="D197" i="61"/>
  <c r="E152" i="61"/>
  <c r="G83" i="61"/>
  <c r="D199" i="61"/>
  <c r="D127" i="61"/>
  <c r="D123" i="61"/>
  <c r="E98" i="61"/>
  <c r="D157" i="61"/>
  <c r="D47" i="61"/>
  <c r="D125" i="61"/>
  <c r="E184" i="61"/>
  <c r="D161" i="61"/>
  <c r="D3" i="61"/>
  <c r="E123" i="61"/>
  <c r="E155" i="61"/>
  <c r="D83" i="61"/>
  <c r="D140" i="61"/>
  <c r="D176" i="61"/>
  <c r="E167" i="61"/>
  <c r="D117" i="61"/>
  <c r="E62" i="61"/>
  <c r="E78" i="61"/>
  <c r="D78" i="61"/>
  <c r="E197" i="61"/>
  <c r="E83" i="61"/>
  <c r="D152" i="61"/>
  <c r="F157" i="61"/>
  <c r="G201" i="61"/>
  <c r="E22" i="61"/>
  <c r="E97" i="61"/>
  <c r="E26" i="61"/>
  <c r="E205" i="61"/>
  <c r="E5" i="61"/>
  <c r="E40" i="61"/>
  <c r="E171" i="61"/>
  <c r="E173" i="61"/>
  <c r="E209" i="61"/>
  <c r="E15" i="61"/>
  <c r="E59" i="61"/>
  <c r="E74" i="61"/>
  <c r="E180" i="61"/>
  <c r="E178" i="61"/>
  <c r="E190" i="61"/>
  <c r="E163" i="61"/>
  <c r="E91" i="61"/>
  <c r="E9" i="61"/>
  <c r="E36" i="61"/>
  <c r="E47" i="61"/>
  <c r="E186" i="61"/>
  <c r="E125" i="61"/>
  <c r="E11" i="61"/>
  <c r="E161" i="61"/>
  <c r="E192" i="61"/>
  <c r="E3" i="61"/>
  <c r="E81" i="61"/>
  <c r="E13" i="61"/>
  <c r="E43" i="61"/>
  <c r="E116" i="61"/>
  <c r="E21" i="61"/>
  <c r="E19" i="61"/>
  <c r="E133" i="61"/>
  <c r="E131" i="61"/>
  <c r="E85" i="61"/>
  <c r="E17" i="61"/>
  <c r="E212" i="61"/>
  <c r="E60" i="61"/>
  <c r="E76" i="61"/>
  <c r="E28" i="61"/>
  <c r="E169" i="61"/>
  <c r="E140" i="61"/>
  <c r="E119" i="61"/>
  <c r="E24" i="61"/>
  <c r="E51" i="61"/>
  <c r="E188" i="61"/>
  <c r="E129" i="61"/>
  <c r="E182" i="61"/>
  <c r="E193" i="61"/>
  <c r="E7" i="61"/>
  <c r="E148" i="61"/>
  <c r="E55" i="61"/>
  <c r="E70" i="61"/>
  <c r="E144" i="61"/>
  <c r="E79" i="61"/>
  <c r="E203" i="61"/>
  <c r="E199" i="61"/>
  <c r="E49" i="61"/>
  <c r="E38" i="61"/>
  <c r="E174" i="61"/>
  <c r="E127" i="61"/>
  <c r="E154" i="61"/>
  <c r="E89" i="61"/>
  <c r="E34" i="61"/>
  <c r="E64" i="61"/>
  <c r="E165" i="61"/>
  <c r="E93" i="61"/>
  <c r="E159" i="61"/>
  <c r="E207" i="61"/>
  <c r="E211" i="61"/>
  <c r="E146" i="61"/>
  <c r="E68" i="61"/>
  <c r="G222" i="61"/>
  <c r="G197" i="61"/>
  <c r="G142" i="61"/>
  <c r="G216" i="61"/>
  <c r="G228" i="61"/>
  <c r="G214" i="61"/>
  <c r="G230" i="61"/>
  <c r="G220" i="61"/>
  <c r="G218" i="61"/>
  <c r="G226" i="61"/>
  <c r="G224" i="61"/>
  <c r="G62" i="61"/>
  <c r="E136" i="61" l="1"/>
  <c r="E135" i="61"/>
  <c r="E87" i="61"/>
  <c r="E57" i="61"/>
  <c r="E72" i="61"/>
  <c r="E195" i="61"/>
  <c r="E45" i="61"/>
  <c r="F136" i="61"/>
  <c r="E121" i="61"/>
  <c r="F98" i="61"/>
  <c r="E53" i="61"/>
  <c r="F201" i="61"/>
  <c r="E201" i="61"/>
  <c r="E157" i="61"/>
  <c r="F78" i="61"/>
  <c r="F152" i="61"/>
  <c r="F68" i="61"/>
  <c r="F146" i="61"/>
  <c r="F127" i="61"/>
  <c r="F79" i="61"/>
  <c r="F119" i="61"/>
  <c r="F28" i="61"/>
  <c r="F131" i="61"/>
  <c r="F192" i="61"/>
  <c r="F207" i="61"/>
  <c r="F64" i="61"/>
  <c r="F89" i="61"/>
  <c r="F49" i="61"/>
  <c r="F55" i="61"/>
  <c r="F51" i="61"/>
  <c r="F140" i="61"/>
  <c r="F85" i="61"/>
  <c r="F19" i="61"/>
  <c r="F45" i="61"/>
  <c r="F209" i="61"/>
  <c r="F26" i="61"/>
  <c r="F22" i="61"/>
  <c r="F174" i="61"/>
  <c r="F193" i="61"/>
  <c r="F76" i="61"/>
  <c r="F212" i="61"/>
  <c r="F176" i="61"/>
  <c r="F11" i="61"/>
  <c r="F47" i="61"/>
  <c r="F9" i="61"/>
  <c r="F74" i="61"/>
  <c r="F57" i="61"/>
  <c r="F40" i="61"/>
  <c r="F32" i="61"/>
  <c r="F211" i="61"/>
  <c r="F93" i="61"/>
  <c r="F203" i="61"/>
  <c r="F21" i="61"/>
  <c r="F3" i="61"/>
  <c r="F53" i="61"/>
  <c r="F163" i="61"/>
  <c r="F178" i="61"/>
  <c r="F59" i="61"/>
  <c r="F5" i="61"/>
  <c r="F159" i="61"/>
  <c r="F34" i="61"/>
  <c r="F150" i="61"/>
  <c r="F144" i="61"/>
  <c r="F148" i="61"/>
  <c r="F129" i="61"/>
  <c r="F24" i="61"/>
  <c r="F195" i="61"/>
  <c r="F13" i="61"/>
  <c r="F36" i="61"/>
  <c r="F190" i="61"/>
  <c r="F173" i="61"/>
  <c r="F97" i="61"/>
  <c r="F184" i="61"/>
  <c r="F154" i="61"/>
  <c r="F135" i="61"/>
  <c r="F169" i="61"/>
  <c r="F72" i="61"/>
  <c r="F117" i="61"/>
  <c r="F125" i="61"/>
  <c r="F87" i="61"/>
  <c r="F167" i="61"/>
  <c r="F30" i="61"/>
  <c r="F165" i="61"/>
  <c r="F199" i="61"/>
  <c r="F70" i="61"/>
  <c r="F7" i="61"/>
  <c r="F121" i="61"/>
  <c r="F17" i="61"/>
  <c r="F116" i="61"/>
  <c r="F81" i="61"/>
  <c r="F41" i="61"/>
  <c r="F161" i="61"/>
  <c r="F186" i="61"/>
  <c r="F180" i="61"/>
  <c r="F15" i="61"/>
  <c r="F205" i="61"/>
  <c r="F38" i="61"/>
  <c r="F182" i="61"/>
  <c r="F188" i="61"/>
  <c r="F60" i="61"/>
  <c r="F133" i="61"/>
  <c r="F43" i="61"/>
  <c r="F123" i="61"/>
  <c r="F91" i="61"/>
  <c r="F95" i="61"/>
  <c r="F171" i="61"/>
  <c r="G98" i="61" l="1"/>
  <c r="F155" i="61"/>
  <c r="G78" i="61"/>
  <c r="G152" i="61"/>
  <c r="G157" i="61"/>
  <c r="G15" i="61"/>
  <c r="G121" i="61"/>
  <c r="G30" i="61"/>
  <c r="G154" i="61"/>
  <c r="G163" i="61"/>
  <c r="G193" i="61"/>
  <c r="G22" i="61"/>
  <c r="G55" i="61"/>
  <c r="G64" i="61"/>
  <c r="G119" i="61"/>
  <c r="G95" i="61"/>
  <c r="G169" i="61"/>
  <c r="G184" i="61"/>
  <c r="G173" i="61"/>
  <c r="G13" i="61"/>
  <c r="G148" i="61"/>
  <c r="G59" i="61"/>
  <c r="G32" i="61"/>
  <c r="G155" i="61"/>
  <c r="G26" i="61"/>
  <c r="G140" i="61"/>
  <c r="G49" i="61"/>
  <c r="G60" i="61"/>
  <c r="G38" i="61"/>
  <c r="G161" i="61"/>
  <c r="G116" i="61"/>
  <c r="G199" i="61"/>
  <c r="G167" i="61"/>
  <c r="G190" i="61"/>
  <c r="G24" i="61"/>
  <c r="G34" i="61"/>
  <c r="G21" i="61"/>
  <c r="G40" i="61"/>
  <c r="G74" i="61"/>
  <c r="G11" i="61"/>
  <c r="G131" i="61"/>
  <c r="G43" i="61"/>
  <c r="G41" i="61"/>
  <c r="G117" i="61"/>
  <c r="G195" i="61"/>
  <c r="G159" i="61"/>
  <c r="G93" i="61"/>
  <c r="G174" i="61"/>
  <c r="G79" i="61"/>
  <c r="G68" i="61"/>
  <c r="G91" i="61"/>
  <c r="G188" i="61"/>
  <c r="G180" i="61"/>
  <c r="G7" i="61"/>
  <c r="G165" i="61"/>
  <c r="G87" i="61"/>
  <c r="G135" i="61"/>
  <c r="G144" i="61"/>
  <c r="G53" i="61"/>
  <c r="G9" i="61"/>
  <c r="G212" i="61"/>
  <c r="G19" i="61"/>
  <c r="G51" i="61"/>
  <c r="G207" i="61"/>
  <c r="G136" i="61"/>
  <c r="G171" i="61"/>
  <c r="G205" i="61"/>
  <c r="G186" i="61"/>
  <c r="G17" i="61"/>
  <c r="G70" i="61"/>
  <c r="G36" i="61"/>
  <c r="G129" i="61"/>
  <c r="G178" i="61"/>
  <c r="G3" i="61"/>
  <c r="G28" i="61"/>
  <c r="G81" i="61"/>
  <c r="G97" i="61"/>
  <c r="G150" i="61"/>
  <c r="G211" i="61"/>
  <c r="G57" i="61"/>
  <c r="G47" i="61"/>
  <c r="G176" i="61"/>
  <c r="G76" i="61"/>
  <c r="G209" i="61"/>
  <c r="G89" i="61"/>
  <c r="G192" i="61"/>
  <c r="G123" i="61"/>
  <c r="G133" i="61"/>
  <c r="G182" i="61"/>
  <c r="G125" i="61"/>
  <c r="G72" i="61"/>
  <c r="G5" i="61"/>
  <c r="G203" i="61"/>
  <c r="G45" i="61"/>
  <c r="G85" i="61"/>
  <c r="G127" i="61"/>
  <c r="G146" i="61"/>
  <c r="B132" i="61"/>
  <c r="J20" i="61"/>
  <c r="I81" i="61"/>
  <c r="C114" i="61"/>
  <c r="I168" i="61"/>
  <c r="H6" i="61"/>
  <c r="H113" i="61"/>
  <c r="I191" i="61"/>
  <c r="J4" i="49"/>
  <c r="J58" i="61"/>
  <c r="I9" i="61"/>
  <c r="B192" i="61"/>
  <c r="H154" i="61"/>
  <c r="B75" i="61"/>
  <c r="C3" i="49"/>
  <c r="K83" i="61"/>
  <c r="H121" i="61"/>
  <c r="J93" i="61"/>
  <c r="K165" i="61"/>
  <c r="K228" i="61"/>
  <c r="J149" i="61"/>
  <c r="K116" i="61"/>
  <c r="K111" i="61"/>
  <c r="B49" i="61"/>
  <c r="J132" i="61"/>
  <c r="K198" i="61"/>
  <c r="H68" i="61"/>
  <c r="B102" i="61"/>
  <c r="C122" i="61"/>
  <c r="J144" i="61"/>
  <c r="B9" i="60"/>
  <c r="B116" i="61"/>
  <c r="H197" i="61"/>
  <c r="C6" i="49"/>
  <c r="K216" i="61"/>
  <c r="H188" i="61"/>
  <c r="J44" i="61"/>
  <c r="K48" i="61"/>
  <c r="K202" i="61"/>
  <c r="I231" i="61"/>
  <c r="C3" i="61"/>
  <c r="B47" i="61"/>
  <c r="C51" i="61"/>
  <c r="C165" i="61"/>
  <c r="K102" i="61"/>
  <c r="H226" i="61"/>
  <c r="B136" i="61"/>
  <c r="J4" i="61"/>
  <c r="B95" i="61"/>
  <c r="J3" i="60"/>
  <c r="I11" i="61"/>
  <c r="B64" i="61"/>
  <c r="B72" i="61"/>
  <c r="J42" i="61"/>
  <c r="C171" i="61"/>
  <c r="H5" i="61"/>
  <c r="C107" i="61"/>
  <c r="K155" i="61"/>
  <c r="C15" i="61"/>
  <c r="K132" i="61"/>
  <c r="H3" i="60"/>
  <c r="B107" i="61"/>
  <c r="H198" i="61"/>
  <c r="C97" i="61"/>
  <c r="B194" i="61"/>
  <c r="K87" i="61"/>
  <c r="I69" i="61"/>
  <c r="C11" i="60"/>
  <c r="I229" i="61"/>
  <c r="K199" i="61"/>
  <c r="C9" i="60"/>
  <c r="H185" i="61"/>
  <c r="B13" i="49"/>
  <c r="B223" i="61"/>
  <c r="J143" i="61"/>
  <c r="J96" i="61"/>
  <c r="C90" i="61"/>
  <c r="H189" i="61"/>
  <c r="K12" i="49"/>
  <c r="C109" i="61"/>
  <c r="C230" i="61"/>
  <c r="H151" i="61"/>
  <c r="I79" i="61"/>
  <c r="B167" i="61"/>
  <c r="K82" i="61"/>
  <c r="K170" i="61"/>
  <c r="H50" i="61"/>
  <c r="H136" i="61"/>
  <c r="B90" i="61"/>
  <c r="I68" i="61"/>
  <c r="I225" i="61"/>
  <c r="J47" i="61"/>
  <c r="I212" i="61"/>
  <c r="K63" i="61"/>
  <c r="B203" i="61"/>
  <c r="C197" i="61"/>
  <c r="C129" i="61"/>
  <c r="K65" i="61"/>
  <c r="J125" i="61"/>
  <c r="H219" i="61"/>
  <c r="H131" i="61"/>
  <c r="K19" i="61"/>
  <c r="C65" i="61"/>
  <c r="I89" i="61"/>
  <c r="C6" i="60"/>
  <c r="C132" i="61"/>
  <c r="B12" i="61"/>
  <c r="I24" i="61"/>
  <c r="B82" i="61"/>
  <c r="I71" i="61"/>
  <c r="H89" i="61"/>
  <c r="I203" i="61"/>
  <c r="C176" i="61"/>
  <c r="K194" i="61"/>
  <c r="B226" i="61"/>
  <c r="J196" i="61"/>
  <c r="H213" i="61"/>
  <c r="C32" i="61"/>
  <c r="K6" i="49"/>
  <c r="C50" i="61"/>
  <c r="K110" i="61"/>
  <c r="B104" i="61"/>
  <c r="C7" i="61"/>
  <c r="B42" i="61"/>
  <c r="B54" i="61"/>
  <c r="I23" i="61"/>
  <c r="H201" i="61"/>
  <c r="J64" i="61"/>
  <c r="I136" i="61"/>
  <c r="J13" i="60"/>
  <c r="I47" i="61"/>
  <c r="J174" i="61"/>
  <c r="C128" i="61"/>
  <c r="C226" i="61"/>
  <c r="K56" i="61"/>
  <c r="B166" i="61"/>
  <c r="H112" i="61"/>
  <c r="I141" i="61"/>
  <c r="K98" i="61"/>
  <c r="H174" i="61"/>
  <c r="K3" i="60"/>
  <c r="C167" i="61"/>
  <c r="H227" i="61"/>
  <c r="J12" i="49"/>
  <c r="C121" i="61"/>
  <c r="H38" i="61"/>
  <c r="J186" i="61"/>
  <c r="C139" i="61"/>
  <c r="J185" i="61"/>
  <c r="J229" i="61"/>
  <c r="C13" i="61"/>
  <c r="C8" i="49"/>
  <c r="B163" i="61"/>
  <c r="C210" i="61"/>
  <c r="B70" i="61"/>
  <c r="J138" i="61"/>
  <c r="K131" i="61"/>
  <c r="B3" i="61"/>
  <c r="K151" i="61"/>
  <c r="J139" i="61"/>
  <c r="J29" i="61"/>
  <c r="H158" i="61"/>
  <c r="I230" i="61"/>
  <c r="I140" i="61"/>
  <c r="C5" i="60"/>
  <c r="B143" i="61"/>
  <c r="K64" i="61"/>
  <c r="J198" i="61"/>
  <c r="B22" i="61"/>
  <c r="C201" i="61"/>
  <c r="I6" i="60"/>
  <c r="K27" i="61"/>
  <c r="H70" i="61"/>
  <c r="K95" i="61"/>
  <c r="C179" i="61"/>
  <c r="H193" i="61"/>
  <c r="C154" i="61"/>
  <c r="H18" i="61"/>
  <c r="C133" i="61"/>
  <c r="I188" i="61"/>
  <c r="K50" i="61"/>
  <c r="B16" i="61"/>
  <c r="B81" i="61"/>
  <c r="B229" i="61"/>
  <c r="H114" i="61"/>
  <c r="I119" i="61"/>
  <c r="B108" i="61"/>
  <c r="J187" i="61"/>
  <c r="C134" i="61"/>
  <c r="H101" i="61"/>
  <c r="H175" i="61"/>
  <c r="K52" i="61"/>
  <c r="J217" i="61"/>
  <c r="J70" i="61"/>
  <c r="B35" i="61"/>
  <c r="H72" i="61"/>
  <c r="I5" i="49"/>
  <c r="C44" i="61"/>
  <c r="K219" i="61"/>
  <c r="I167" i="61"/>
  <c r="I46" i="61"/>
  <c r="J34" i="61"/>
  <c r="I221" i="61"/>
  <c r="B189" i="61"/>
  <c r="K154" i="61"/>
  <c r="B148" i="61"/>
  <c r="B111" i="61"/>
  <c r="H23" i="61"/>
  <c r="I181" i="61"/>
  <c r="B7" i="60"/>
  <c r="J136" i="61"/>
  <c r="J6" i="49"/>
  <c r="K184" i="61"/>
  <c r="K191" i="61"/>
  <c r="B137" i="61"/>
  <c r="I176" i="61"/>
  <c r="B87" i="61"/>
  <c r="B11" i="49"/>
  <c r="J11" i="61"/>
  <c r="C80" i="61"/>
  <c r="K182" i="61"/>
  <c r="B92" i="61"/>
  <c r="K32" i="61"/>
  <c r="I219" i="61"/>
  <c r="I3" i="49"/>
  <c r="H67" i="61"/>
  <c r="H220" i="61"/>
  <c r="J80" i="61"/>
  <c r="H90" i="61"/>
  <c r="K35" i="61"/>
  <c r="K114" i="61"/>
  <c r="J102" i="61"/>
  <c r="K148" i="61"/>
  <c r="B11" i="61"/>
  <c r="J194" i="61"/>
  <c r="K135" i="61"/>
  <c r="I149" i="61"/>
  <c r="C10" i="49"/>
  <c r="B210" i="61"/>
  <c r="J190" i="61"/>
  <c r="C221" i="61"/>
  <c r="C94" i="61"/>
  <c r="C4" i="61"/>
  <c r="J129" i="61"/>
  <c r="H202" i="61"/>
  <c r="I217" i="61"/>
  <c r="J183" i="61"/>
  <c r="K90" i="61"/>
  <c r="H65" i="61"/>
  <c r="J177" i="61"/>
  <c r="C70" i="61"/>
  <c r="I34" i="61"/>
  <c r="B173" i="61"/>
  <c r="H132" i="61"/>
  <c r="C147" i="61"/>
  <c r="C9" i="61"/>
  <c r="I82" i="61"/>
  <c r="K115" i="61"/>
  <c r="K138" i="61"/>
  <c r="K152" i="61"/>
  <c r="J222" i="61"/>
  <c r="H71" i="61"/>
  <c r="I12" i="60"/>
  <c r="J112" i="61"/>
  <c r="K73" i="61"/>
  <c r="B5" i="60"/>
  <c r="C29" i="61"/>
  <c r="K72" i="61"/>
  <c r="K218" i="61"/>
  <c r="I125" i="61"/>
  <c r="I15" i="61"/>
  <c r="B29" i="61"/>
  <c r="K67" i="61"/>
  <c r="J38" i="61"/>
  <c r="J40" i="61"/>
  <c r="J86" i="61"/>
  <c r="B5" i="49"/>
  <c r="I30" i="61"/>
  <c r="K68" i="61"/>
  <c r="H4" i="60"/>
  <c r="C87" i="61"/>
  <c r="J213" i="61"/>
  <c r="H162" i="61"/>
  <c r="B140" i="61"/>
  <c r="J115" i="61"/>
  <c r="K77" i="61"/>
  <c r="I182" i="61"/>
  <c r="B57" i="61"/>
  <c r="I198" i="61"/>
  <c r="H134" i="61"/>
  <c r="B62" i="61"/>
  <c r="K69" i="61"/>
  <c r="B10" i="60"/>
  <c r="K213" i="61"/>
  <c r="I31" i="61"/>
  <c r="C137" i="61"/>
  <c r="I50" i="61"/>
  <c r="K161" i="61"/>
  <c r="C68" i="61"/>
  <c r="H6" i="49"/>
  <c r="K200" i="61"/>
  <c r="C229" i="61"/>
  <c r="K66" i="61"/>
  <c r="J19" i="61"/>
  <c r="J121" i="61"/>
  <c r="C105" i="61"/>
  <c r="B179" i="61"/>
  <c r="I193" i="61"/>
  <c r="J161" i="61"/>
  <c r="H104" i="61"/>
  <c r="I148" i="61"/>
  <c r="I213" i="61"/>
  <c r="B66" i="61"/>
  <c r="H24" i="61"/>
  <c r="A2" i="42"/>
  <c r="C124" i="61"/>
  <c r="K57" i="61"/>
  <c r="H14" i="61"/>
  <c r="K80" i="61"/>
  <c r="K217" i="61"/>
  <c r="H3" i="49"/>
  <c r="J157" i="61"/>
  <c r="H115" i="61"/>
  <c r="K141" i="61"/>
  <c r="K6" i="60"/>
  <c r="B207" i="61"/>
  <c r="K149" i="61"/>
  <c r="H150" i="61"/>
  <c r="C8" i="61"/>
  <c r="H94" i="61"/>
  <c r="C211" i="61"/>
  <c r="K7" i="61"/>
  <c r="I130" i="61"/>
  <c r="H8" i="60"/>
  <c r="B39" i="61"/>
  <c r="K46" i="61"/>
  <c r="C214" i="61"/>
  <c r="I157" i="61"/>
  <c r="K86" i="61"/>
  <c r="K124" i="61"/>
  <c r="I184" i="61"/>
  <c r="J6" i="60"/>
  <c r="I183" i="61"/>
  <c r="K81" i="61"/>
  <c r="B26" i="61"/>
  <c r="J52" i="61"/>
  <c r="C13" i="60"/>
  <c r="I7" i="49"/>
  <c r="K112" i="61"/>
  <c r="B46" i="61"/>
  <c r="H180" i="61"/>
  <c r="I12" i="49"/>
  <c r="K195" i="61"/>
  <c r="K13" i="61"/>
  <c r="I160" i="61"/>
  <c r="H186" i="61"/>
  <c r="I142" i="61"/>
  <c r="K92" i="61"/>
  <c r="I153" i="61"/>
  <c r="C212" i="61"/>
  <c r="J207" i="61"/>
  <c r="J109" i="61"/>
  <c r="I70" i="61"/>
  <c r="C127" i="61"/>
  <c r="C193" i="61"/>
  <c r="C83" i="61"/>
  <c r="I35" i="61"/>
  <c r="K227" i="61"/>
  <c r="B58" i="61"/>
  <c r="B164" i="61"/>
  <c r="C170" i="61"/>
  <c r="J153" i="61"/>
  <c r="K188" i="61"/>
  <c r="I52" i="61"/>
  <c r="B11" i="60"/>
  <c r="H84" i="61"/>
  <c r="I120" i="61"/>
  <c r="I169" i="61"/>
  <c r="B201" i="61"/>
  <c r="J134" i="61"/>
  <c r="J114" i="61"/>
  <c r="B17" i="61"/>
  <c r="I48" i="61"/>
  <c r="I76" i="61"/>
  <c r="J28" i="61"/>
  <c r="C225" i="61"/>
  <c r="C9" i="49"/>
  <c r="I32" i="61"/>
  <c r="C4" i="49"/>
  <c r="J176" i="61"/>
  <c r="K173" i="61"/>
  <c r="C82" i="61"/>
  <c r="I44" i="61"/>
  <c r="J68" i="61"/>
  <c r="I171" i="61"/>
  <c r="H217" i="61"/>
  <c r="H200" i="61"/>
  <c r="B152" i="61"/>
  <c r="K54" i="61"/>
  <c r="K211" i="61"/>
  <c r="J45" i="61"/>
  <c r="J181" i="61"/>
  <c r="I27" i="61"/>
  <c r="J82" i="61"/>
  <c r="B213" i="61"/>
  <c r="H83" i="61"/>
  <c r="H40" i="61"/>
  <c r="J49" i="61"/>
  <c r="H10" i="60"/>
  <c r="H171" i="61"/>
  <c r="B3" i="60"/>
  <c r="C79" i="61"/>
  <c r="J166" i="61"/>
  <c r="C7" i="60"/>
  <c r="J39" i="61"/>
  <c r="C184" i="61"/>
  <c r="C18" i="61"/>
  <c r="H56" i="61"/>
  <c r="I150" i="61"/>
  <c r="I143" i="61"/>
  <c r="B4" i="49"/>
  <c r="I56" i="61"/>
  <c r="K14" i="61"/>
  <c r="H29" i="61"/>
  <c r="J230" i="61"/>
  <c r="J155" i="61"/>
  <c r="K41" i="61"/>
  <c r="K3" i="49"/>
  <c r="K136" i="61"/>
  <c r="K164" i="61"/>
  <c r="C157" i="61"/>
  <c r="B5" i="61"/>
  <c r="K160" i="61"/>
  <c r="B125" i="61"/>
  <c r="J218" i="61"/>
  <c r="B73" i="61"/>
  <c r="K36" i="61"/>
  <c r="H161" i="61"/>
  <c r="K49" i="61"/>
  <c r="B117" i="61"/>
  <c r="B174" i="61"/>
  <c r="B155" i="61"/>
  <c r="C36" i="61"/>
  <c r="C162" i="61"/>
  <c r="J71" i="61"/>
  <c r="H176" i="61"/>
  <c r="J46" i="61"/>
  <c r="C93" i="61"/>
  <c r="C16" i="61"/>
  <c r="H105" i="61"/>
  <c r="J195" i="61"/>
  <c r="H196" i="61"/>
  <c r="J11" i="60"/>
  <c r="J212" i="61"/>
  <c r="B51" i="61"/>
  <c r="K20" i="61"/>
  <c r="I3" i="60"/>
  <c r="K8" i="61"/>
  <c r="I29" i="61"/>
  <c r="K89" i="61"/>
  <c r="H152" i="61"/>
  <c r="J201" i="61"/>
  <c r="B103" i="61"/>
  <c r="I73" i="61"/>
  <c r="I103" i="61"/>
  <c r="C102" i="61"/>
  <c r="I133" i="61"/>
  <c r="C40" i="61"/>
  <c r="B27" i="61"/>
  <c r="J65" i="61"/>
  <c r="H168" i="61"/>
  <c r="C224" i="61"/>
  <c r="I205" i="61"/>
  <c r="C20" i="61"/>
  <c r="I93" i="61"/>
  <c r="I228" i="61"/>
  <c r="I85" i="61"/>
  <c r="H116" i="61"/>
  <c r="J24" i="61"/>
  <c r="B157" i="61"/>
  <c r="C178" i="61"/>
  <c r="B216" i="61"/>
  <c r="C8" i="60"/>
  <c r="C12" i="49"/>
  <c r="J26" i="61"/>
  <c r="J99" i="61"/>
  <c r="J53" i="61"/>
  <c r="K31" i="61"/>
  <c r="C42" i="61"/>
  <c r="J214" i="61"/>
  <c r="H153" i="61"/>
  <c r="K168" i="61"/>
  <c r="J123" i="61"/>
  <c r="I102" i="61"/>
  <c r="H140" i="61"/>
  <c r="I59" i="61"/>
  <c r="I41" i="61"/>
  <c r="J8" i="61"/>
  <c r="J228" i="61"/>
  <c r="B227" i="61"/>
  <c r="I100" i="61"/>
  <c r="H102" i="61"/>
  <c r="J37" i="61"/>
  <c r="J178" i="61"/>
  <c r="I117" i="61"/>
  <c r="J104" i="61"/>
  <c r="J172" i="61"/>
  <c r="J164" i="61"/>
  <c r="J216" i="61"/>
  <c r="B63" i="61"/>
  <c r="I126" i="61"/>
  <c r="I164" i="61"/>
  <c r="B153" i="61"/>
  <c r="H16" i="61"/>
  <c r="K212" i="61"/>
  <c r="C192" i="61"/>
  <c r="I94" i="61"/>
  <c r="B56" i="61"/>
  <c r="K40" i="61"/>
  <c r="J141" i="61"/>
  <c r="H208" i="61"/>
  <c r="J75" i="61"/>
  <c r="H138" i="61"/>
  <c r="J97" i="61"/>
  <c r="B196" i="61"/>
  <c r="B85" i="61"/>
  <c r="C111" i="61"/>
  <c r="J118" i="61"/>
  <c r="C180" i="61"/>
  <c r="C26" i="61"/>
  <c r="J25" i="61"/>
  <c r="H182" i="61"/>
  <c r="B171" i="61"/>
  <c r="I8" i="61"/>
  <c r="C62" i="61"/>
  <c r="C5" i="49"/>
  <c r="H156" i="61"/>
  <c r="J147" i="61"/>
  <c r="I201" i="61"/>
  <c r="B94" i="61"/>
  <c r="I10" i="61"/>
  <c r="K105" i="61"/>
  <c r="J10" i="49"/>
  <c r="H7" i="61"/>
  <c r="J5" i="49"/>
  <c r="K25" i="61"/>
  <c r="B89" i="61"/>
  <c r="B98" i="61"/>
  <c r="I12" i="61"/>
  <c r="B202" i="61"/>
  <c r="J12" i="61"/>
  <c r="I158" i="61"/>
  <c r="B52" i="61"/>
  <c r="I137" i="61"/>
  <c r="H58" i="61"/>
  <c r="K33" i="61"/>
  <c r="B177" i="61"/>
  <c r="C89" i="61"/>
  <c r="C58" i="61"/>
  <c r="J131" i="61"/>
  <c r="C119" i="61"/>
  <c r="C25" i="61"/>
  <c r="K4" i="61"/>
  <c r="C11" i="49"/>
  <c r="J167" i="61"/>
  <c r="K21" i="61"/>
  <c r="C202" i="61"/>
  <c r="C31" i="61"/>
  <c r="B224" i="61"/>
  <c r="J101" i="61"/>
  <c r="B165" i="61"/>
  <c r="I155" i="61"/>
  <c r="B181" i="61"/>
  <c r="B69" i="61"/>
  <c r="H148" i="61"/>
  <c r="H93" i="61"/>
  <c r="H163" i="61"/>
  <c r="C37" i="61"/>
  <c r="J162" i="61"/>
  <c r="H5" i="49"/>
  <c r="K70" i="61"/>
  <c r="J142" i="61"/>
  <c r="J169" i="61"/>
  <c r="I222" i="61"/>
  <c r="K129" i="61"/>
  <c r="I55" i="61"/>
  <c r="H149" i="61"/>
  <c r="H55" i="61"/>
  <c r="J18" i="61"/>
  <c r="I7" i="60"/>
  <c r="H223" i="61"/>
  <c r="I51" i="61"/>
  <c r="J189" i="61"/>
  <c r="I173" i="61"/>
  <c r="H224" i="61"/>
  <c r="J67" i="61"/>
  <c r="B149" i="61"/>
  <c r="H146" i="61"/>
  <c r="H34" i="61"/>
  <c r="J208" i="61"/>
  <c r="I200" i="61"/>
  <c r="I11" i="49"/>
  <c r="C195" i="61"/>
  <c r="K12" i="60"/>
  <c r="I151" i="61"/>
  <c r="H209" i="61"/>
  <c r="C118" i="61"/>
  <c r="J98" i="61"/>
  <c r="B19" i="61"/>
  <c r="C150" i="61"/>
  <c r="C188" i="61"/>
  <c r="J226" i="61"/>
  <c r="C72" i="61"/>
  <c r="J231" i="61"/>
  <c r="K122" i="61"/>
  <c r="J9" i="61"/>
  <c r="K220" i="61"/>
  <c r="J77" i="61"/>
  <c r="H8" i="61"/>
  <c r="K190" i="61"/>
  <c r="C190" i="61"/>
  <c r="H33" i="61"/>
  <c r="K55" i="61"/>
  <c r="I38" i="61"/>
  <c r="B123" i="61"/>
  <c r="I22" i="61"/>
  <c r="H229" i="61"/>
  <c r="J130" i="61"/>
  <c r="H44" i="61"/>
  <c r="B215" i="61"/>
  <c r="C136" i="61"/>
  <c r="J9" i="49"/>
  <c r="J180" i="61"/>
  <c r="J43" i="61"/>
  <c r="H9" i="60"/>
  <c r="I62" i="61"/>
  <c r="C34" i="61"/>
  <c r="I196" i="61"/>
  <c r="C151" i="61"/>
  <c r="I107" i="61"/>
  <c r="H13" i="61"/>
  <c r="B68" i="61"/>
  <c r="H128" i="61"/>
  <c r="H119" i="61"/>
  <c r="J13" i="49"/>
  <c r="C158" i="61"/>
  <c r="C120" i="61"/>
  <c r="C123" i="61"/>
  <c r="I80" i="61"/>
  <c r="I64" i="61"/>
  <c r="C222" i="61"/>
  <c r="K226" i="61"/>
  <c r="H127" i="61"/>
  <c r="I199" i="61"/>
  <c r="C218" i="61"/>
  <c r="I206" i="61"/>
  <c r="B191" i="61"/>
  <c r="K93" i="61"/>
  <c r="H61" i="61"/>
  <c r="J119" i="61"/>
  <c r="K91" i="61"/>
  <c r="J13" i="61"/>
  <c r="B190" i="61"/>
  <c r="J205" i="61"/>
  <c r="J55" i="61"/>
  <c r="C7" i="49"/>
  <c r="C53" i="61"/>
  <c r="B220" i="61"/>
  <c r="B23" i="61"/>
  <c r="I139" i="61"/>
  <c r="B212" i="61"/>
  <c r="B71" i="61"/>
  <c r="A2" i="46"/>
  <c r="B112" i="61"/>
  <c r="C28" i="61"/>
  <c r="J154" i="61"/>
  <c r="J124" i="61"/>
  <c r="H157" i="61"/>
  <c r="J8" i="49"/>
  <c r="K209" i="61"/>
  <c r="C200" i="61"/>
  <c r="J110" i="61"/>
  <c r="I208" i="61"/>
  <c r="C17" i="61"/>
  <c r="K43" i="61"/>
  <c r="I144" i="61"/>
  <c r="C48" i="61"/>
  <c r="H109" i="61"/>
  <c r="B8" i="49"/>
  <c r="H155" i="61"/>
  <c r="C143" i="61"/>
  <c r="C49" i="61"/>
  <c r="H225" i="61"/>
  <c r="C140" i="61"/>
  <c r="H107" i="61"/>
  <c r="B228" i="61"/>
  <c r="C117" i="61"/>
  <c r="K74" i="61"/>
  <c r="B10" i="49"/>
  <c r="C64" i="61"/>
  <c r="H54" i="61"/>
  <c r="I20" i="61"/>
  <c r="J62" i="61"/>
  <c r="C99" i="61"/>
  <c r="J51" i="61"/>
  <c r="H13" i="49"/>
  <c r="J83" i="61"/>
  <c r="K186" i="61"/>
  <c r="I180" i="61"/>
  <c r="C217" i="61"/>
  <c r="B4" i="60"/>
  <c r="H100" i="61"/>
  <c r="J111" i="61"/>
  <c r="J94" i="61"/>
  <c r="I172" i="61"/>
  <c r="B33" i="61"/>
  <c r="H179" i="61"/>
  <c r="H43" i="61"/>
  <c r="J127" i="61"/>
  <c r="C185" i="61"/>
  <c r="B206" i="61"/>
  <c r="H133" i="61"/>
  <c r="J50" i="61"/>
  <c r="J63" i="61"/>
  <c r="H53" i="61"/>
  <c r="H75" i="61"/>
  <c r="I43" i="61"/>
  <c r="J113" i="61"/>
  <c r="K78" i="61"/>
  <c r="H7" i="49"/>
  <c r="J179" i="61"/>
  <c r="K210" i="61"/>
  <c r="I204" i="61"/>
  <c r="I170" i="61"/>
  <c r="B100" i="61"/>
  <c r="B186" i="61"/>
  <c r="J120" i="61"/>
  <c r="H173" i="61"/>
  <c r="K30" i="61"/>
  <c r="K117" i="61"/>
  <c r="H178" i="61"/>
  <c r="C6" i="61"/>
  <c r="B110" i="61"/>
  <c r="J215" i="61"/>
  <c r="K9" i="61"/>
  <c r="K9" i="60"/>
  <c r="B45" i="61"/>
  <c r="I26" i="61"/>
  <c r="C33" i="61"/>
  <c r="B158" i="61"/>
  <c r="B40" i="61"/>
  <c r="B8" i="60"/>
  <c r="H203" i="61"/>
  <c r="H63" i="61"/>
  <c r="H47" i="61"/>
  <c r="I104" i="61"/>
  <c r="J54" i="61"/>
  <c r="K145" i="61"/>
  <c r="I17" i="61"/>
  <c r="H231" i="61"/>
  <c r="C38" i="61"/>
  <c r="J146" i="61"/>
  <c r="B6" i="61"/>
  <c r="C186" i="61"/>
  <c r="I6" i="61"/>
  <c r="J79" i="61"/>
  <c r="J60" i="61"/>
  <c r="B53" i="61"/>
  <c r="C116" i="61"/>
  <c r="H60" i="61"/>
  <c r="B184" i="61"/>
  <c r="I4" i="49"/>
  <c r="B211" i="61"/>
  <c r="H145" i="61"/>
  <c r="J59" i="61"/>
  <c r="H62" i="61"/>
  <c r="K75" i="61"/>
  <c r="I112" i="61"/>
  <c r="B119" i="61"/>
  <c r="H215" i="61"/>
  <c r="J23" i="61"/>
  <c r="I147" i="61"/>
  <c r="H97" i="61"/>
  <c r="I113" i="61"/>
  <c r="J7" i="61"/>
  <c r="K214" i="61"/>
  <c r="B44" i="61"/>
  <c r="K7" i="49"/>
  <c r="B154" i="61"/>
  <c r="C164" i="61"/>
  <c r="B21" i="61"/>
  <c r="B134" i="61"/>
  <c r="B114" i="61"/>
  <c r="J151" i="61"/>
  <c r="C56" i="61"/>
  <c r="B36" i="61"/>
  <c r="K100" i="61"/>
  <c r="K157" i="61"/>
  <c r="A2" i="41"/>
  <c r="J69" i="61"/>
  <c r="H76" i="61"/>
  <c r="I220" i="61"/>
  <c r="K159" i="61"/>
  <c r="C209" i="61"/>
  <c r="J158" i="61"/>
  <c r="B198" i="61"/>
  <c r="I99" i="61"/>
  <c r="H143" i="61"/>
  <c r="J163" i="61"/>
  <c r="J105" i="61"/>
  <c r="J95" i="61"/>
  <c r="C43" i="61"/>
  <c r="C39" i="61"/>
  <c r="J107" i="61"/>
  <c r="H206" i="61"/>
  <c r="J165" i="61"/>
  <c r="K5" i="60"/>
  <c r="H221" i="61"/>
  <c r="C126" i="61"/>
  <c r="B20" i="61"/>
  <c r="B9" i="49"/>
  <c r="C169" i="61"/>
  <c r="K85" i="61"/>
  <c r="K201" i="61"/>
  <c r="J5" i="61"/>
  <c r="C91" i="61"/>
  <c r="K222" i="61"/>
  <c r="J184" i="61"/>
  <c r="K208" i="61"/>
  <c r="I108" i="61"/>
  <c r="K127" i="61"/>
  <c r="J57" i="61"/>
  <c r="J148" i="61"/>
  <c r="J160" i="61"/>
  <c r="H124" i="61"/>
  <c r="C96" i="61"/>
  <c r="I9" i="49"/>
  <c r="H77" i="61"/>
  <c r="K109" i="61"/>
  <c r="B231" i="61"/>
  <c r="J31" i="61"/>
  <c r="J175" i="61"/>
  <c r="J85" i="61"/>
  <c r="H216" i="61"/>
  <c r="H205" i="61"/>
  <c r="C106" i="61"/>
  <c r="K99" i="61"/>
  <c r="C5" i="61"/>
  <c r="C108" i="61"/>
  <c r="K171" i="61"/>
  <c r="H30" i="61"/>
  <c r="B121" i="61"/>
  <c r="B156" i="61"/>
  <c r="H199" i="61"/>
  <c r="J76" i="61"/>
  <c r="C92" i="61"/>
  <c r="I11" i="60"/>
  <c r="K71" i="61"/>
  <c r="K79" i="61"/>
  <c r="J61" i="61"/>
  <c r="B209" i="61"/>
  <c r="C13" i="49"/>
  <c r="I7" i="61"/>
  <c r="J128" i="61"/>
  <c r="B105" i="61"/>
  <c r="K3" i="61"/>
  <c r="J33" i="61"/>
  <c r="H11" i="60"/>
  <c r="J200" i="61"/>
  <c r="J10" i="60"/>
  <c r="K17" i="61"/>
  <c r="H12" i="60"/>
  <c r="J140" i="61"/>
  <c r="K13" i="60"/>
  <c r="I195" i="61"/>
  <c r="H125" i="61"/>
  <c r="I3" i="61"/>
  <c r="C71" i="61"/>
  <c r="K158" i="61"/>
  <c r="J211" i="61"/>
  <c r="I111" i="61"/>
  <c r="C45" i="61"/>
  <c r="H9" i="49"/>
  <c r="K178" i="61"/>
  <c r="B55" i="61"/>
  <c r="H48" i="61"/>
  <c r="B41" i="61"/>
  <c r="I28" i="61"/>
  <c r="J90" i="61"/>
  <c r="H12" i="61"/>
  <c r="J152" i="61"/>
  <c r="B14" i="61"/>
  <c r="K60" i="61"/>
  <c r="B161" i="61"/>
  <c r="B48" i="61"/>
  <c r="J133" i="61"/>
  <c r="H183" i="61"/>
  <c r="J210" i="61"/>
  <c r="B86" i="61"/>
  <c r="I6" i="49"/>
  <c r="H49" i="61"/>
  <c r="K6" i="61"/>
  <c r="C187" i="61"/>
  <c r="J202" i="61"/>
  <c r="C161" i="61"/>
  <c r="J197" i="61"/>
  <c r="H11" i="61"/>
  <c r="I14" i="61"/>
  <c r="I121" i="61"/>
  <c r="H207" i="61"/>
  <c r="I187" i="61"/>
  <c r="B188" i="61"/>
  <c r="K103" i="61"/>
  <c r="C88" i="61"/>
  <c r="C168" i="61"/>
  <c r="H159" i="61"/>
  <c r="B175" i="61"/>
  <c r="K11" i="61"/>
  <c r="H169" i="61"/>
  <c r="C135" i="61"/>
  <c r="J199" i="61"/>
  <c r="K38" i="61"/>
  <c r="K223" i="61"/>
  <c r="K45" i="61"/>
  <c r="J188" i="61"/>
  <c r="H32" i="61"/>
  <c r="K10" i="61"/>
  <c r="J220" i="61"/>
  <c r="C175" i="61"/>
  <c r="J91" i="61"/>
  <c r="B218" i="61"/>
  <c r="C206" i="61"/>
  <c r="I166" i="61"/>
  <c r="H10" i="61"/>
  <c r="I209" i="61"/>
  <c r="B176" i="61"/>
  <c r="K204" i="61"/>
  <c r="C21" i="61"/>
  <c r="B225" i="61"/>
  <c r="I145" i="61"/>
  <c r="B34" i="61"/>
  <c r="K166" i="61"/>
  <c r="J173" i="61"/>
  <c r="J72" i="61"/>
  <c r="K34" i="61"/>
  <c r="I98" i="61"/>
  <c r="B135" i="61"/>
  <c r="K11" i="60"/>
  <c r="K101" i="61"/>
  <c r="K10" i="49"/>
  <c r="K47" i="61"/>
  <c r="B127" i="61"/>
  <c r="H187" i="61"/>
  <c r="I88" i="61"/>
  <c r="I192" i="61"/>
  <c r="H195" i="61"/>
  <c r="C81" i="61"/>
  <c r="J3" i="49"/>
  <c r="K107" i="61"/>
  <c r="I175" i="61"/>
  <c r="J17" i="61"/>
  <c r="I129" i="61"/>
  <c r="B142" i="61"/>
  <c r="C219" i="61"/>
  <c r="H164" i="61"/>
  <c r="B91" i="61"/>
  <c r="B38" i="61"/>
  <c r="B99" i="61"/>
  <c r="I179" i="61"/>
  <c r="K88" i="61"/>
  <c r="C182" i="61"/>
  <c r="B113" i="61"/>
  <c r="K4" i="49"/>
  <c r="C112" i="61"/>
  <c r="H57" i="61"/>
  <c r="B13" i="61"/>
  <c r="H37" i="61"/>
  <c r="I65" i="61"/>
  <c r="I8" i="49"/>
  <c r="B18" i="61"/>
  <c r="B106" i="61"/>
  <c r="B25" i="61"/>
  <c r="I190" i="61"/>
  <c r="B129" i="61"/>
  <c r="J223" i="61"/>
  <c r="H165" i="61"/>
  <c r="H130" i="61"/>
  <c r="I215" i="61"/>
  <c r="B67" i="61"/>
  <c r="J92" i="61"/>
  <c r="B79" i="61"/>
  <c r="K13" i="49"/>
  <c r="J89" i="61"/>
  <c r="I154" i="61"/>
  <c r="C203" i="61"/>
  <c r="H91" i="61"/>
  <c r="I101" i="61"/>
  <c r="I77" i="61"/>
  <c r="I159" i="61"/>
  <c r="B183" i="61"/>
  <c r="B65" i="61"/>
  <c r="C145" i="61"/>
  <c r="C47" i="61"/>
  <c r="I210" i="61"/>
  <c r="J204" i="61"/>
  <c r="I165" i="61"/>
  <c r="C85" i="61"/>
  <c r="K126" i="61"/>
  <c r="K167" i="61"/>
  <c r="I33" i="61"/>
  <c r="J126" i="61"/>
  <c r="H52" i="61"/>
  <c r="K12" i="61"/>
  <c r="H26" i="61"/>
  <c r="K39" i="61"/>
  <c r="K84" i="61"/>
  <c r="C231" i="61"/>
  <c r="K94" i="61"/>
  <c r="B12" i="60"/>
  <c r="J100" i="61"/>
  <c r="J6" i="61"/>
  <c r="I13" i="61"/>
  <c r="B138" i="61"/>
  <c r="B200" i="61"/>
  <c r="C24" i="61"/>
  <c r="C196" i="61"/>
  <c r="J108" i="61"/>
  <c r="H69" i="61"/>
  <c r="I96" i="61"/>
  <c r="J36" i="61"/>
  <c r="H5" i="60"/>
  <c r="C207" i="61"/>
  <c r="H74" i="61"/>
  <c r="H181" i="61"/>
  <c r="C23" i="61"/>
  <c r="B214" i="61"/>
  <c r="H129" i="61"/>
  <c r="C183" i="61"/>
  <c r="K140" i="61"/>
  <c r="I8" i="60"/>
  <c r="B204" i="61"/>
  <c r="B150" i="61"/>
  <c r="K231" i="61"/>
  <c r="I92" i="61"/>
  <c r="C194" i="61"/>
  <c r="B133" i="61"/>
  <c r="I202" i="61"/>
  <c r="H21" i="61"/>
  <c r="C84" i="61"/>
  <c r="C75" i="61"/>
  <c r="B88" i="61"/>
  <c r="B12" i="49"/>
  <c r="C95" i="61"/>
  <c r="K156" i="61"/>
  <c r="C77" i="61"/>
  <c r="H177" i="61"/>
  <c r="I42" i="61"/>
  <c r="K104" i="61"/>
  <c r="H170" i="61"/>
  <c r="I216" i="61"/>
  <c r="J78" i="61"/>
  <c r="C98" i="61"/>
  <c r="I18" i="61"/>
  <c r="I10" i="60"/>
  <c r="B6" i="49"/>
  <c r="K225" i="61"/>
  <c r="C101" i="61"/>
  <c r="C142" i="61"/>
  <c r="B219" i="61"/>
  <c r="B199" i="61"/>
  <c r="I116" i="61"/>
  <c r="H212" i="61"/>
  <c r="C220" i="61"/>
  <c r="C156" i="61"/>
  <c r="H17" i="61"/>
  <c r="C12" i="60"/>
  <c r="B97" i="61"/>
  <c r="H6" i="60"/>
  <c r="H95" i="61"/>
  <c r="J32" i="61"/>
  <c r="K8" i="60"/>
  <c r="I61" i="61"/>
  <c r="I19" i="61"/>
  <c r="B3" i="49"/>
  <c r="J171" i="61"/>
  <c r="H218" i="61"/>
  <c r="C74" i="61"/>
  <c r="J116" i="61"/>
  <c r="I197" i="61"/>
  <c r="B32" i="61"/>
  <c r="I161" i="61"/>
  <c r="K179" i="61"/>
  <c r="K181" i="61"/>
  <c r="B160" i="61"/>
  <c r="K163" i="61"/>
  <c r="C66" i="61"/>
  <c r="K206" i="61"/>
  <c r="B15" i="61"/>
  <c r="H230" i="61"/>
  <c r="I60" i="61"/>
  <c r="I97" i="61"/>
  <c r="B93" i="61"/>
  <c r="C173" i="61"/>
  <c r="I134" i="61"/>
  <c r="C10" i="61"/>
  <c r="H141" i="61"/>
  <c r="C61" i="61"/>
  <c r="I57" i="61"/>
  <c r="B178" i="61"/>
  <c r="J7" i="60"/>
  <c r="J182" i="61"/>
  <c r="K121" i="61"/>
  <c r="C54" i="61"/>
  <c r="H73" i="61"/>
  <c r="K197" i="61"/>
  <c r="H210" i="61"/>
  <c r="I218" i="61"/>
  <c r="J4" i="60"/>
  <c r="K120" i="61"/>
  <c r="K221" i="61"/>
  <c r="H117" i="61"/>
  <c r="C104" i="61"/>
  <c r="C57" i="61"/>
  <c r="K169" i="61"/>
  <c r="C125" i="61"/>
  <c r="C41" i="61"/>
  <c r="I13" i="49"/>
  <c r="H160" i="61"/>
  <c r="K180" i="61"/>
  <c r="C215" i="61"/>
  <c r="J27" i="61"/>
  <c r="J156" i="61"/>
  <c r="B170" i="61"/>
  <c r="I177" i="61"/>
  <c r="B10" i="61"/>
  <c r="C78" i="61"/>
  <c r="I66" i="61"/>
  <c r="C27" i="61"/>
  <c r="C86" i="61"/>
  <c r="B147" i="61"/>
  <c r="K44" i="61"/>
  <c r="J193" i="61"/>
  <c r="I106" i="61"/>
  <c r="K185" i="61"/>
  <c r="B195" i="61"/>
  <c r="K193" i="61"/>
  <c r="K146" i="61"/>
  <c r="H20" i="61"/>
  <c r="I90" i="61"/>
  <c r="B30" i="61"/>
  <c r="H27" i="61"/>
  <c r="H144" i="61"/>
  <c r="K96" i="61"/>
  <c r="C69" i="61"/>
  <c r="I178" i="61"/>
  <c r="I63" i="61"/>
  <c r="K119" i="61"/>
  <c r="J170" i="61"/>
  <c r="B146" i="61"/>
  <c r="H172" i="61"/>
  <c r="K18" i="61"/>
  <c r="C177" i="61"/>
  <c r="C76" i="61"/>
  <c r="I91" i="61"/>
  <c r="K76" i="61"/>
  <c r="I224" i="61"/>
  <c r="B8" i="61"/>
  <c r="H19" i="61"/>
  <c r="C149" i="61"/>
  <c r="K183" i="61"/>
  <c r="H31" i="61"/>
  <c r="C166" i="61"/>
  <c r="I74" i="61"/>
  <c r="J84" i="61"/>
  <c r="B7" i="61"/>
  <c r="C3" i="60"/>
  <c r="H110" i="61"/>
  <c r="I110" i="61"/>
  <c r="C223" i="61"/>
  <c r="B37" i="61"/>
  <c r="H142" i="61"/>
  <c r="J137" i="61"/>
  <c r="K4" i="60"/>
  <c r="K224" i="61"/>
  <c r="H111" i="61"/>
  <c r="J10" i="61"/>
  <c r="C14" i="61"/>
  <c r="B131" i="61"/>
  <c r="I45" i="61"/>
  <c r="I132" i="61"/>
  <c r="C189" i="61"/>
  <c r="I163" i="61"/>
  <c r="I207" i="61"/>
  <c r="C67" i="61"/>
  <c r="H13" i="60"/>
  <c r="C204" i="61"/>
  <c r="I114" i="61"/>
  <c r="I21" i="61"/>
  <c r="B221" i="61"/>
  <c r="H4" i="61"/>
  <c r="J30" i="61"/>
  <c r="H98" i="61"/>
  <c r="K97" i="61"/>
  <c r="I223" i="61"/>
  <c r="K59" i="61"/>
  <c r="J209" i="61"/>
  <c r="J87" i="61"/>
  <c r="H66" i="61"/>
  <c r="C19" i="61"/>
  <c r="C59" i="61"/>
  <c r="K174" i="61"/>
  <c r="K207" i="61"/>
  <c r="C208" i="61"/>
  <c r="H35" i="61"/>
  <c r="H122" i="61"/>
  <c r="C110" i="61"/>
  <c r="I58" i="61"/>
  <c r="H28" i="61"/>
  <c r="J3" i="61"/>
  <c r="I39" i="61"/>
  <c r="H147" i="61"/>
  <c r="K162" i="61"/>
  <c r="H36" i="61"/>
  <c r="I138" i="61"/>
  <c r="C11" i="61"/>
  <c r="J117" i="61"/>
  <c r="H7" i="60"/>
  <c r="B109" i="61"/>
  <c r="K24" i="61"/>
  <c r="J56" i="61"/>
  <c r="H211" i="61"/>
  <c r="K118" i="61"/>
  <c r="C181" i="61"/>
  <c r="H4" i="49"/>
  <c r="H78" i="61"/>
  <c r="C191" i="61"/>
  <c r="C63" i="61"/>
  <c r="C55" i="61"/>
  <c r="K10" i="60"/>
  <c r="I118" i="61"/>
  <c r="K7" i="60"/>
  <c r="H118" i="61"/>
  <c r="K139" i="61"/>
  <c r="B185" i="61"/>
  <c r="B115" i="61"/>
  <c r="K58" i="61"/>
  <c r="H204" i="61"/>
  <c r="I211" i="61"/>
  <c r="J145" i="61"/>
  <c r="K16" i="61"/>
  <c r="B145" i="61"/>
  <c r="C148" i="61"/>
  <c r="I122" i="61"/>
  <c r="I186" i="61"/>
  <c r="K147" i="61"/>
  <c r="I131" i="61"/>
  <c r="I123" i="61"/>
  <c r="I5" i="61"/>
  <c r="K215" i="61"/>
  <c r="I13" i="60"/>
  <c r="I16" i="61"/>
  <c r="A2" i="43"/>
  <c r="C199" i="61"/>
  <c r="J35" i="61"/>
  <c r="H64" i="61"/>
  <c r="I227" i="61"/>
  <c r="J135" i="61"/>
  <c r="B28" i="61"/>
  <c r="K28" i="61"/>
  <c r="H15" i="61"/>
  <c r="C10" i="60"/>
  <c r="H9" i="61"/>
  <c r="B139" i="61"/>
  <c r="K9" i="49"/>
  <c r="I4" i="60"/>
  <c r="B101" i="61"/>
  <c r="I128" i="61"/>
  <c r="K189" i="61"/>
  <c r="H214" i="61"/>
  <c r="H96" i="61"/>
  <c r="K150" i="61"/>
  <c r="C160" i="61"/>
  <c r="I75" i="61"/>
  <c r="J159" i="61"/>
  <c r="I185" i="61"/>
  <c r="J122" i="61"/>
  <c r="H88" i="61"/>
  <c r="B141" i="61"/>
  <c r="K142" i="61"/>
  <c r="C227" i="61"/>
  <c r="H99" i="61"/>
  <c r="H46" i="61"/>
  <c r="I162" i="61"/>
  <c r="C115" i="61"/>
  <c r="H126" i="61"/>
  <c r="H86" i="61"/>
  <c r="I5" i="60"/>
  <c r="K37" i="61"/>
  <c r="J168" i="61"/>
  <c r="H191" i="61"/>
  <c r="B60" i="61"/>
  <c r="H106" i="61"/>
  <c r="B7" i="49"/>
  <c r="H108" i="61"/>
  <c r="B24" i="61"/>
  <c r="H25" i="61"/>
  <c r="K128" i="61"/>
  <c r="H45" i="61"/>
  <c r="H59" i="61"/>
  <c r="K123" i="61"/>
  <c r="B50" i="61"/>
  <c r="J48" i="61"/>
  <c r="I135" i="61"/>
  <c r="H123" i="61"/>
  <c r="H184" i="61"/>
  <c r="J74" i="61"/>
  <c r="B193" i="61"/>
  <c r="B159" i="61"/>
  <c r="K108" i="61"/>
  <c r="C46" i="61"/>
  <c r="B96" i="61"/>
  <c r="C228" i="61"/>
  <c r="J150" i="61"/>
  <c r="I95" i="61"/>
  <c r="H137" i="61"/>
  <c r="B205" i="61"/>
  <c r="J191" i="61"/>
  <c r="C12" i="61"/>
  <c r="B84" i="61"/>
  <c r="B13" i="60"/>
  <c r="H228" i="61"/>
  <c r="J203" i="61"/>
  <c r="K176" i="61"/>
  <c r="K143" i="61"/>
  <c r="K106" i="61"/>
  <c r="K130" i="61"/>
  <c r="J221" i="61"/>
  <c r="B43" i="61"/>
  <c r="K230" i="61"/>
  <c r="H82" i="61"/>
  <c r="K5" i="61"/>
  <c r="I189" i="61"/>
  <c r="J106" i="61"/>
  <c r="I49" i="61"/>
  <c r="J8" i="60"/>
  <c r="C22" i="61"/>
  <c r="K42" i="61"/>
  <c r="I105" i="61"/>
  <c r="K229" i="61"/>
  <c r="H42" i="61"/>
  <c r="C153" i="61"/>
  <c r="I146" i="61"/>
  <c r="K177" i="61"/>
  <c r="B9" i="61"/>
  <c r="J15" i="61"/>
  <c r="B31" i="61"/>
  <c r="B162" i="61"/>
  <c r="B172" i="61"/>
  <c r="H87" i="61"/>
  <c r="I194" i="61"/>
  <c r="J103" i="61"/>
  <c r="K11" i="49"/>
  <c r="B122" i="61"/>
  <c r="H10" i="49"/>
  <c r="K53" i="61"/>
  <c r="H39" i="61"/>
  <c r="K192" i="61"/>
  <c r="C159" i="61"/>
  <c r="I40" i="61"/>
  <c r="C216" i="61"/>
  <c r="I214" i="61"/>
  <c r="C138" i="61"/>
  <c r="H120" i="61"/>
  <c r="J227" i="61"/>
  <c r="B187" i="61"/>
  <c r="H139" i="61"/>
  <c r="H80" i="61"/>
  <c r="K144" i="61"/>
  <c r="K62" i="61"/>
  <c r="C213" i="61"/>
  <c r="C103" i="61"/>
  <c r="C205" i="61"/>
  <c r="J11" i="49"/>
  <c r="K196" i="61"/>
  <c r="J9" i="60"/>
  <c r="C100" i="61"/>
  <c r="B77" i="61"/>
  <c r="I124" i="61"/>
  <c r="C35" i="61"/>
  <c r="C30" i="61"/>
  <c r="B59" i="61"/>
  <c r="J192" i="61"/>
  <c r="B124" i="61"/>
  <c r="B128" i="61"/>
  <c r="I78" i="61"/>
  <c r="I156" i="61"/>
  <c r="K125" i="61"/>
  <c r="I10" i="49"/>
  <c r="K134" i="61"/>
  <c r="I86" i="61"/>
  <c r="K15" i="61"/>
  <c r="B74" i="61"/>
  <c r="B168" i="61"/>
  <c r="C52" i="61"/>
  <c r="I83" i="61"/>
  <c r="B4" i="61"/>
  <c r="H41" i="61"/>
  <c r="B230" i="61"/>
  <c r="J22" i="61"/>
  <c r="H194" i="61"/>
  <c r="I37" i="61"/>
  <c r="K5" i="49"/>
  <c r="C155" i="61"/>
  <c r="K29" i="61"/>
  <c r="B126" i="61"/>
  <c r="I226" i="61"/>
  <c r="B180" i="61"/>
  <c r="K8" i="49"/>
  <c r="J225" i="61"/>
  <c r="C4" i="60"/>
  <c r="B6" i="60"/>
  <c r="H135" i="61"/>
  <c r="K26" i="61"/>
  <c r="H8" i="49"/>
  <c r="J16" i="61"/>
  <c r="B130" i="61"/>
  <c r="J5" i="60"/>
  <c r="H11" i="49"/>
  <c r="B80" i="61"/>
  <c r="C141" i="61"/>
  <c r="K187" i="61"/>
  <c r="I72" i="61"/>
  <c r="B197" i="61"/>
  <c r="J206" i="61"/>
  <c r="I4" i="61"/>
  <c r="H166" i="61"/>
  <c r="I9" i="60"/>
  <c r="H79" i="61"/>
  <c r="H167" i="61"/>
  <c r="J14" i="61"/>
  <c r="B222" i="61"/>
  <c r="K133" i="61"/>
  <c r="B169" i="61"/>
  <c r="I115" i="61"/>
  <c r="B83" i="61"/>
  <c r="J21" i="61"/>
  <c r="K23" i="61"/>
  <c r="I36" i="61"/>
  <c r="C130" i="61"/>
  <c r="I84" i="61"/>
  <c r="B76" i="61"/>
  <c r="K22" i="61"/>
  <c r="C60" i="61"/>
  <c r="B118" i="61"/>
  <c r="H222" i="61"/>
  <c r="J88" i="61"/>
  <c r="H92" i="61"/>
  <c r="H192" i="61"/>
  <c r="H51" i="61"/>
  <c r="I152" i="61"/>
  <c r="H12" i="49"/>
  <c r="I53" i="61"/>
  <c r="I127" i="61"/>
  <c r="J224" i="61"/>
  <c r="K205" i="61"/>
  <c r="C73" i="61"/>
  <c r="C152" i="61"/>
  <c r="J81" i="61"/>
  <c r="H190" i="61"/>
  <c r="J7" i="49"/>
  <c r="B144" i="61"/>
  <c r="C198" i="61"/>
  <c r="K175" i="61"/>
  <c r="I25" i="61"/>
  <c r="K172" i="61"/>
  <c r="C163" i="61"/>
  <c r="C113" i="61"/>
  <c r="H3" i="61"/>
  <c r="C172" i="61"/>
  <c r="K153" i="61"/>
  <c r="B78" i="61"/>
  <c r="J73" i="61"/>
  <c r="C131" i="61"/>
  <c r="I109" i="61"/>
  <c r="J12" i="60"/>
  <c r="B61" i="61"/>
  <c r="K51" i="61"/>
  <c r="B151" i="61"/>
  <c r="K203" i="61"/>
  <c r="C146" i="61"/>
  <c r="H81" i="61"/>
  <c r="I54" i="61"/>
  <c r="J219" i="61"/>
  <c r="B208" i="61"/>
  <c r="I174" i="61"/>
  <c r="B182" i="61"/>
  <c r="I67" i="61"/>
  <c r="H103" i="61"/>
  <c r="B217" i="61"/>
  <c r="K113" i="61"/>
  <c r="J41" i="61"/>
  <c r="C174" i="61"/>
  <c r="I87" i="61"/>
  <c r="K61" i="61"/>
  <c r="H22" i="61"/>
  <c r="J66" i="61"/>
  <c r="B120" i="61"/>
  <c r="C144" i="61"/>
  <c r="H85" i="61"/>
  <c r="K137" i="61"/>
  <c r="L85" i="61" l="1"/>
  <c r="M120" i="61"/>
  <c r="L22" i="61"/>
  <c r="M217" i="61"/>
  <c r="L103" i="61"/>
  <c r="M182" i="61"/>
  <c r="M208" i="61"/>
  <c r="L81" i="61"/>
  <c r="M151" i="61"/>
  <c r="M61" i="61"/>
  <c r="M78" i="61"/>
  <c r="L3" i="61"/>
  <c r="M144" i="61"/>
  <c r="L190" i="61"/>
  <c r="L12" i="49"/>
  <c r="L51" i="61"/>
  <c r="L192" i="61"/>
  <c r="L92" i="61"/>
  <c r="L222" i="61"/>
  <c r="M118" i="61"/>
  <c r="M76" i="61"/>
  <c r="M83" i="61"/>
  <c r="M169" i="61"/>
  <c r="M222" i="61"/>
  <c r="L167" i="61"/>
  <c r="L79" i="61"/>
  <c r="L166" i="61"/>
  <c r="M197" i="61"/>
  <c r="M80" i="61"/>
  <c r="L11" i="49"/>
  <c r="M130" i="61"/>
  <c r="L8" i="49"/>
  <c r="L135" i="61"/>
  <c r="M180" i="61"/>
  <c r="M126" i="61"/>
  <c r="L194" i="61"/>
  <c r="M230" i="61"/>
  <c r="L41" i="61"/>
  <c r="M4" i="61"/>
  <c r="M168" i="61"/>
  <c r="M74" i="61"/>
  <c r="M128" i="61"/>
  <c r="M124" i="61"/>
  <c r="M59" i="61"/>
  <c r="M77" i="61"/>
  <c r="L80" i="61"/>
  <c r="L139" i="61"/>
  <c r="M187" i="61"/>
  <c r="L120" i="61"/>
  <c r="L39" i="61"/>
  <c r="L10" i="49"/>
  <c r="M122" i="61"/>
  <c r="L87" i="61"/>
  <c r="M172" i="61"/>
  <c r="M162" i="61"/>
  <c r="M31" i="61"/>
  <c r="M9" i="61"/>
  <c r="L42" i="61"/>
  <c r="L82" i="61"/>
  <c r="M43" i="61"/>
  <c r="L228" i="61"/>
  <c r="M84" i="61"/>
  <c r="M205" i="61"/>
  <c r="L137" i="61"/>
  <c r="M96" i="61"/>
  <c r="M159" i="61"/>
  <c r="M193" i="61"/>
  <c r="L184" i="61"/>
  <c r="L123" i="61"/>
  <c r="M50" i="61"/>
  <c r="L59" i="61"/>
  <c r="L45" i="61"/>
  <c r="L25" i="61"/>
  <c r="M24" i="61"/>
  <c r="L108" i="61"/>
  <c r="L106" i="61"/>
  <c r="M60" i="61"/>
  <c r="L191" i="61"/>
  <c r="L86" i="61"/>
  <c r="L126" i="61"/>
  <c r="L46" i="61"/>
  <c r="L99" i="61"/>
  <c r="M141" i="61"/>
  <c r="L88" i="61"/>
  <c r="L96" i="61"/>
  <c r="L214" i="61"/>
  <c r="M101" i="61"/>
  <c r="M139" i="61"/>
  <c r="L9" i="61"/>
  <c r="L15" i="61"/>
  <c r="M28" i="61"/>
  <c r="L64" i="61"/>
  <c r="M145" i="61"/>
  <c r="L204" i="61"/>
  <c r="M115" i="61"/>
  <c r="M185" i="61"/>
  <c r="L118" i="61"/>
  <c r="L78" i="61"/>
  <c r="L4" i="49"/>
  <c r="L211" i="61"/>
  <c r="M109" i="61"/>
  <c r="L7" i="60"/>
  <c r="L36" i="61"/>
  <c r="L147" i="61"/>
  <c r="L28" i="61"/>
  <c r="L122" i="61"/>
  <c r="L35" i="61"/>
  <c r="L66" i="61"/>
  <c r="L98" i="61"/>
  <c r="L4" i="61"/>
  <c r="M221" i="61"/>
  <c r="L13" i="60"/>
  <c r="M131" i="61"/>
  <c r="L111" i="61"/>
  <c r="L142" i="61"/>
  <c r="M37" i="61"/>
  <c r="L110" i="61"/>
  <c r="M7" i="61"/>
  <c r="L31" i="61"/>
  <c r="L19" i="61"/>
  <c r="M8" i="61"/>
  <c r="L172" i="61"/>
  <c r="M146" i="61"/>
  <c r="L144" i="61"/>
  <c r="L27" i="61"/>
  <c r="M30" i="61"/>
  <c r="L20" i="61"/>
  <c r="M195" i="61"/>
  <c r="M147" i="61"/>
  <c r="M10" i="61"/>
  <c r="M170" i="61"/>
  <c r="L160" i="61"/>
  <c r="L117" i="61"/>
  <c r="L210" i="61"/>
  <c r="L73" i="61"/>
  <c r="M178" i="61"/>
  <c r="L141" i="61"/>
  <c r="M93" i="61"/>
  <c r="L230" i="61"/>
  <c r="M15" i="61"/>
  <c r="M160" i="61"/>
  <c r="M32" i="61"/>
  <c r="L218" i="61"/>
  <c r="L95" i="61"/>
  <c r="L6" i="60"/>
  <c r="M97" i="61"/>
  <c r="L17" i="61"/>
  <c r="L212" i="61"/>
  <c r="M199" i="61"/>
  <c r="M219" i="61"/>
  <c r="L170" i="61"/>
  <c r="L177" i="61"/>
  <c r="M88" i="61"/>
  <c r="L21" i="61"/>
  <c r="M133" i="61"/>
  <c r="M150" i="61"/>
  <c r="M204" i="61"/>
  <c r="L129" i="61"/>
  <c r="M214" i="61"/>
  <c r="L181" i="61"/>
  <c r="L74" i="61"/>
  <c r="L5" i="60"/>
  <c r="L69" i="61"/>
  <c r="M200" i="61"/>
  <c r="M138" i="61"/>
  <c r="L26" i="61"/>
  <c r="L52" i="61"/>
  <c r="M65" i="61"/>
  <c r="M183" i="61"/>
  <c r="L91" i="61"/>
  <c r="M79" i="61"/>
  <c r="M67" i="61"/>
  <c r="L130" i="61"/>
  <c r="L165" i="61"/>
  <c r="M129" i="61"/>
  <c r="M25" i="61"/>
  <c r="M106" i="61"/>
  <c r="M18" i="61"/>
  <c r="L37" i="61"/>
  <c r="M13" i="61"/>
  <c r="L57" i="61"/>
  <c r="M113" i="61"/>
  <c r="M99" i="61"/>
  <c r="M38" i="61"/>
  <c r="M91" i="61"/>
  <c r="L164" i="61"/>
  <c r="M142" i="61"/>
  <c r="L195" i="61"/>
  <c r="L187" i="61"/>
  <c r="M127" i="61"/>
  <c r="M135" i="61"/>
  <c r="M34" i="61"/>
  <c r="M225" i="61"/>
  <c r="M176" i="61"/>
  <c r="L10" i="61"/>
  <c r="M218" i="61"/>
  <c r="L32" i="61"/>
  <c r="L169" i="61"/>
  <c r="M175" i="61"/>
  <c r="L159" i="61"/>
  <c r="M188" i="61"/>
  <c r="L207" i="61"/>
  <c r="L11" i="61"/>
  <c r="L49" i="61"/>
  <c r="M86" i="61"/>
  <c r="L183" i="61"/>
  <c r="M48" i="61"/>
  <c r="M161" i="61"/>
  <c r="M14" i="61"/>
  <c r="L12" i="61"/>
  <c r="M41" i="61"/>
  <c r="L48" i="61"/>
  <c r="M55" i="61"/>
  <c r="L9" i="49"/>
  <c r="L125" i="61"/>
  <c r="L12" i="60"/>
  <c r="L11" i="60"/>
  <c r="M105" i="61"/>
  <c r="M209" i="61"/>
  <c r="L199" i="61"/>
  <c r="M156" i="61"/>
  <c r="M121" i="61"/>
  <c r="L30" i="61"/>
  <c r="L205" i="61"/>
  <c r="L216" i="61"/>
  <c r="M231" i="61"/>
  <c r="L77" i="61"/>
  <c r="L124" i="61"/>
  <c r="M20" i="61"/>
  <c r="L221" i="61"/>
  <c r="L206" i="61"/>
  <c r="L143" i="61"/>
  <c r="M198" i="61"/>
  <c r="L76" i="61"/>
  <c r="M36" i="61"/>
  <c r="M114" i="61"/>
  <c r="M134" i="61"/>
  <c r="M21" i="61"/>
  <c r="M154" i="61"/>
  <c r="M44" i="61"/>
  <c r="L97" i="61"/>
  <c r="L215" i="61"/>
  <c r="M119" i="61"/>
  <c r="L62" i="61"/>
  <c r="L145" i="61"/>
  <c r="M211" i="61"/>
  <c r="M184" i="61"/>
  <c r="L60" i="61"/>
  <c r="M53" i="61"/>
  <c r="M6" i="61"/>
  <c r="L231" i="61"/>
  <c r="L47" i="61"/>
  <c r="L63" i="61"/>
  <c r="L203" i="61"/>
  <c r="M40" i="61"/>
  <c r="M158" i="61"/>
  <c r="M45" i="61"/>
  <c r="M110" i="61"/>
  <c r="L178" i="61"/>
  <c r="L173" i="61"/>
  <c r="M186" i="61"/>
  <c r="M100" i="61"/>
  <c r="L7" i="49"/>
  <c r="L75" i="61"/>
  <c r="L53" i="61"/>
  <c r="L133" i="61"/>
  <c r="M206" i="61"/>
  <c r="L43" i="61"/>
  <c r="L179" i="61"/>
  <c r="M33" i="61"/>
  <c r="L100" i="61"/>
  <c r="L13" i="49"/>
  <c r="L54" i="61"/>
  <c r="M228" i="61"/>
  <c r="L107" i="61"/>
  <c r="L225" i="61"/>
  <c r="L155" i="61"/>
  <c r="L109" i="61"/>
  <c r="L157" i="61"/>
  <c r="M112" i="61"/>
  <c r="M71" i="61"/>
  <c r="M212" i="61"/>
  <c r="M23" i="61"/>
  <c r="M220" i="61"/>
  <c r="M190" i="61"/>
  <c r="L61" i="61"/>
  <c r="M191" i="61"/>
  <c r="L127" i="61"/>
  <c r="L119" i="61"/>
  <c r="L128" i="61"/>
  <c r="M68" i="61"/>
  <c r="L13" i="61"/>
  <c r="L9" i="60"/>
  <c r="M215" i="61"/>
  <c r="L44" i="61"/>
  <c r="L229" i="61"/>
  <c r="M123" i="61"/>
  <c r="L33" i="61"/>
  <c r="L8" i="61"/>
  <c r="M19" i="61"/>
  <c r="L209" i="61"/>
  <c r="L34" i="61"/>
  <c r="L146" i="61"/>
  <c r="M149" i="61"/>
  <c r="L224" i="61"/>
  <c r="L223" i="61"/>
  <c r="L55" i="61"/>
  <c r="L149" i="61"/>
  <c r="L5" i="49"/>
  <c r="L163" i="61"/>
  <c r="L93" i="61"/>
  <c r="L148" i="61"/>
  <c r="M69" i="61"/>
  <c r="M181" i="61"/>
  <c r="M165" i="61"/>
  <c r="M224" i="61"/>
  <c r="M177" i="61"/>
  <c r="L58" i="61"/>
  <c r="M52" i="61"/>
  <c r="M202" i="61"/>
  <c r="M98" i="61"/>
  <c r="M89" i="61"/>
  <c r="L7" i="61"/>
  <c r="M94" i="61"/>
  <c r="L156" i="61"/>
  <c r="M171" i="61"/>
  <c r="L182" i="61"/>
  <c r="M85" i="61"/>
  <c r="M196" i="61"/>
  <c r="L138" i="61"/>
  <c r="L208" i="61"/>
  <c r="M56" i="61"/>
  <c r="L16" i="61"/>
  <c r="M153" i="61"/>
  <c r="M63" i="61"/>
  <c r="L102" i="61"/>
  <c r="M227" i="61"/>
  <c r="L140" i="61"/>
  <c r="L153" i="61"/>
  <c r="M216" i="61"/>
  <c r="M157" i="61"/>
  <c r="L116" i="61"/>
  <c r="L168" i="61"/>
  <c r="M27" i="61"/>
  <c r="M103" i="61"/>
  <c r="L152" i="61"/>
  <c r="M51" i="61"/>
  <c r="L196" i="61"/>
  <c r="L105" i="61"/>
  <c r="L176" i="61"/>
  <c r="M155" i="61"/>
  <c r="M174" i="61"/>
  <c r="M117" i="61"/>
  <c r="L161" i="61"/>
  <c r="M73" i="61"/>
  <c r="M125" i="61"/>
  <c r="M5" i="61"/>
  <c r="L29" i="61"/>
  <c r="L56" i="61"/>
  <c r="L171" i="61"/>
  <c r="L10" i="60"/>
  <c r="L40" i="61"/>
  <c r="L83" i="61"/>
  <c r="M213" i="61"/>
  <c r="M152" i="61"/>
  <c r="L200" i="61"/>
  <c r="L217" i="61"/>
  <c r="M17" i="61"/>
  <c r="M201" i="61"/>
  <c r="L84" i="61"/>
  <c r="M164" i="61"/>
  <c r="M58" i="61"/>
  <c r="L186" i="61"/>
  <c r="L180" i="61"/>
  <c r="M46" i="61"/>
  <c r="M26" i="61"/>
  <c r="M39" i="61"/>
  <c r="L8" i="60"/>
  <c r="L94" i="61"/>
  <c r="L150" i="61"/>
  <c r="M207" i="61"/>
  <c r="L115" i="61"/>
  <c r="L3" i="49"/>
  <c r="L14" i="61"/>
  <c r="L24" i="61"/>
  <c r="M66" i="61"/>
  <c r="L104" i="61"/>
  <c r="M179" i="61"/>
  <c r="L6" i="49"/>
  <c r="M62" i="61"/>
  <c r="L134" i="61"/>
  <c r="M57" i="61"/>
  <c r="M140" i="61"/>
  <c r="L162" i="61"/>
  <c r="L4" i="60"/>
  <c r="M29" i="61"/>
  <c r="L71" i="61"/>
  <c r="L132" i="61"/>
  <c r="M173" i="61"/>
  <c r="L65" i="61"/>
  <c r="L202" i="61"/>
  <c r="M210" i="61"/>
  <c r="M11" i="61"/>
  <c r="L90" i="61"/>
  <c r="L220" i="61"/>
  <c r="L67" i="61"/>
  <c r="M92" i="61"/>
  <c r="M87" i="61"/>
  <c r="M137" i="61"/>
  <c r="L23" i="61"/>
  <c r="M111" i="61"/>
  <c r="M148" i="61"/>
  <c r="M189" i="61"/>
  <c r="L72" i="61"/>
  <c r="M35" i="61"/>
  <c r="L175" i="61"/>
  <c r="L101" i="61"/>
  <c r="M108" i="61"/>
  <c r="L114" i="61"/>
  <c r="M229" i="61"/>
  <c r="M81" i="61"/>
  <c r="M16" i="61"/>
  <c r="L18" i="61"/>
  <c r="L193" i="61"/>
  <c r="L70" i="61"/>
  <c r="M22" i="61"/>
  <c r="M143" i="61"/>
  <c r="L158" i="61"/>
  <c r="M3" i="61"/>
  <c r="M70" i="61"/>
  <c r="M163" i="61"/>
  <c r="L38" i="61"/>
  <c r="L227" i="61"/>
  <c r="L174" i="61"/>
  <c r="L112" i="61"/>
  <c r="M166" i="61"/>
  <c r="L201" i="61"/>
  <c r="M54" i="61"/>
  <c r="M42" i="61"/>
  <c r="M104" i="61"/>
  <c r="L213" i="61"/>
  <c r="M226" i="61"/>
  <c r="L89" i="61"/>
  <c r="M82" i="61"/>
  <c r="M12" i="61"/>
  <c r="L131" i="61"/>
  <c r="L219" i="61"/>
  <c r="M203" i="61"/>
  <c r="M90" i="61"/>
  <c r="L136" i="61"/>
  <c r="L50" i="61"/>
  <c r="M167" i="61"/>
  <c r="L151" i="61"/>
  <c r="L189" i="61"/>
  <c r="M223" i="61"/>
  <c r="L185" i="61"/>
  <c r="M194" i="61"/>
  <c r="L198" i="61"/>
  <c r="M107" i="61"/>
  <c r="L3" i="60"/>
  <c r="L5" i="61"/>
  <c r="M72" i="61"/>
  <c r="M64" i="61"/>
  <c r="M95" i="61"/>
  <c r="M136" i="61"/>
  <c r="L226" i="61"/>
  <c r="M47" i="61"/>
  <c r="L188" i="61"/>
  <c r="L197" i="61"/>
  <c r="M116" i="61"/>
  <c r="M102" i="61"/>
  <c r="L68" i="61"/>
  <c r="M49" i="61"/>
  <c r="L121" i="61"/>
  <c r="M75" i="61"/>
  <c r="L154" i="61"/>
  <c r="M192" i="61"/>
  <c r="L113" i="61"/>
  <c r="L6" i="61"/>
  <c r="M132" i="61"/>
  <c r="A3" i="43"/>
  <c r="B2" i="41"/>
  <c r="A3" i="46"/>
  <c r="B2" i="43"/>
  <c r="A3" i="41"/>
  <c r="B2" i="46"/>
  <c r="B2" i="42"/>
  <c r="A3" i="42"/>
  <c r="A21" i="49" l="1"/>
  <c r="I21" i="49" s="1"/>
  <c r="C2" i="42"/>
  <c r="F2" i="42"/>
  <c r="G2" i="42" s="1"/>
  <c r="I2" i="42"/>
  <c r="H2" i="42"/>
  <c r="D2" i="42"/>
  <c r="E2" i="42"/>
  <c r="C2" i="46"/>
  <c r="C2" i="43"/>
  <c r="B7" i="44" s="1"/>
  <c r="C2" i="41"/>
  <c r="A7" i="44" s="1"/>
  <c r="A21" i="60"/>
  <c r="A239" i="61"/>
  <c r="K21" i="49"/>
  <c r="J21" i="49"/>
  <c r="D21" i="49"/>
  <c r="E21" i="49" s="1"/>
  <c r="G21" i="49" s="1"/>
  <c r="H21" i="49"/>
  <c r="A4" i="42"/>
  <c r="A4" i="41"/>
  <c r="B3" i="42"/>
  <c r="B3" i="41"/>
  <c r="B3" i="46"/>
  <c r="A4" i="43"/>
  <c r="A4" i="46"/>
  <c r="B3" i="43"/>
  <c r="F21" i="49" l="1"/>
  <c r="B21" i="49"/>
  <c r="C21" i="49" s="1"/>
  <c r="A22" i="49" s="1"/>
  <c r="C3" i="43"/>
  <c r="B8" i="44" s="1"/>
  <c r="C3" i="46"/>
  <c r="C3" i="41"/>
  <c r="A8" i="44" s="1"/>
  <c r="H3" i="42"/>
  <c r="C3" i="42"/>
  <c r="I3" i="42"/>
  <c r="F3" i="42"/>
  <c r="G3" i="42" s="1"/>
  <c r="E3" i="42"/>
  <c r="D3" i="42"/>
  <c r="D239" i="61"/>
  <c r="J239" i="61" s="1"/>
  <c r="I239" i="61"/>
  <c r="H239" i="61"/>
  <c r="K239" i="61"/>
  <c r="B239" i="61"/>
  <c r="C239" i="61" s="1"/>
  <c r="A240" i="61" s="1"/>
  <c r="F239" i="61"/>
  <c r="E239" i="61"/>
  <c r="G239" i="61" s="1"/>
  <c r="L239" i="61" s="1"/>
  <c r="F21" i="60"/>
  <c r="B21" i="60"/>
  <c r="C21" i="60" s="1"/>
  <c r="A22" i="60" s="1"/>
  <c r="I21" i="60"/>
  <c r="D21" i="60"/>
  <c r="E21" i="60" s="1"/>
  <c r="G21" i="60" s="1"/>
  <c r="K21" i="60" s="1"/>
  <c r="J21" i="60"/>
  <c r="H21" i="60"/>
  <c r="I22" i="49"/>
  <c r="F22" i="49"/>
  <c r="B22" i="49"/>
  <c r="C22" i="49" s="1"/>
  <c r="A23" i="49" s="1"/>
  <c r="K22" i="49"/>
  <c r="D22" i="49"/>
  <c r="E22" i="49" s="1"/>
  <c r="G22" i="49" s="1"/>
  <c r="J22" i="49"/>
  <c r="H22" i="49"/>
  <c r="B4" i="46"/>
  <c r="A5" i="43"/>
  <c r="B4" i="41"/>
  <c r="A5" i="42"/>
  <c r="A5" i="46"/>
  <c r="B4" i="43"/>
  <c r="A5" i="41"/>
  <c r="B4" i="42"/>
  <c r="F4" i="42" l="1"/>
  <c r="G4" i="42" s="1"/>
  <c r="E4" i="42"/>
  <c r="H4" i="42"/>
  <c r="I4" i="42"/>
  <c r="C4" i="42"/>
  <c r="D4" i="42"/>
  <c r="C4" i="43"/>
  <c r="B9" i="44" s="1"/>
  <c r="C4" i="41"/>
  <c r="A9" i="44" s="1"/>
  <c r="C4" i="46"/>
  <c r="I22" i="60"/>
  <c r="B22" i="60"/>
  <c r="C22" i="60" s="1"/>
  <c r="A23" i="60" s="1"/>
  <c r="K22" i="60"/>
  <c r="J22" i="60"/>
  <c r="D22" i="60"/>
  <c r="F22" i="60" s="1"/>
  <c r="H22" i="60"/>
  <c r="H240" i="61"/>
  <c r="B240" i="61"/>
  <c r="C240" i="61" s="1"/>
  <c r="A241" i="61" s="1"/>
  <c r="D240" i="61"/>
  <c r="E240" i="61" s="1"/>
  <c r="G240" i="61" s="1"/>
  <c r="I240" i="61"/>
  <c r="F240" i="61"/>
  <c r="J240" i="61"/>
  <c r="L240" i="61" s="1"/>
  <c r="K240" i="61"/>
  <c r="B23" i="49"/>
  <c r="C23" i="49" s="1"/>
  <c r="A24" i="49" s="1"/>
  <c r="I23" i="49"/>
  <c r="D23" i="49"/>
  <c r="E23" i="49" s="1"/>
  <c r="G23" i="49" s="1"/>
  <c r="K23" i="49"/>
  <c r="J23" i="49"/>
  <c r="H23" i="49"/>
  <c r="F23" i="49"/>
  <c r="B5" i="41"/>
  <c r="B5" i="46"/>
  <c r="B5" i="42"/>
  <c r="A6" i="43"/>
  <c r="A6" i="41"/>
  <c r="A6" i="46"/>
  <c r="A6" i="42"/>
  <c r="B5" i="43"/>
  <c r="E22" i="60" l="1"/>
  <c r="G22" i="60" s="1"/>
  <c r="C5" i="43"/>
  <c r="B10" i="44" s="1"/>
  <c r="F5" i="42"/>
  <c r="G5" i="42" s="1"/>
  <c r="E5" i="42"/>
  <c r="C5" i="42"/>
  <c r="H5" i="42"/>
  <c r="D5" i="42"/>
  <c r="I5" i="42"/>
  <c r="C5" i="46"/>
  <c r="C5" i="41"/>
  <c r="A10" i="44" s="1"/>
  <c r="F24" i="49"/>
  <c r="K24" i="49"/>
  <c r="D24" i="49"/>
  <c r="E24" i="49" s="1"/>
  <c r="G24" i="49" s="1"/>
  <c r="H24" i="49"/>
  <c r="I24" i="49"/>
  <c r="B24" i="49"/>
  <c r="C24" i="49" s="1"/>
  <c r="A25" i="49" s="1"/>
  <c r="J24" i="49"/>
  <c r="F241" i="61"/>
  <c r="I241" i="61"/>
  <c r="K241" i="61"/>
  <c r="D241" i="61"/>
  <c r="E241" i="61" s="1"/>
  <c r="G241" i="61" s="1"/>
  <c r="J241" i="61"/>
  <c r="L241" i="61"/>
  <c r="B241" i="61"/>
  <c r="C241" i="61" s="1"/>
  <c r="A242" i="61" s="1"/>
  <c r="H241" i="61"/>
  <c r="B23" i="60"/>
  <c r="C23" i="60" s="1"/>
  <c r="A24" i="60" s="1"/>
  <c r="H23" i="60"/>
  <c r="J23" i="60"/>
  <c r="D23" i="60"/>
  <c r="E23" i="60" s="1"/>
  <c r="G23" i="60" s="1"/>
  <c r="K23" i="60" s="1"/>
  <c r="I23" i="60"/>
  <c r="F23" i="60"/>
  <c r="A7" i="42"/>
  <c r="B6" i="46"/>
  <c r="B6" i="41"/>
  <c r="B6" i="43"/>
  <c r="B6" i="42"/>
  <c r="A7" i="46"/>
  <c r="A7" i="41"/>
  <c r="A7" i="43"/>
  <c r="I6" i="42" l="1"/>
  <c r="F6" i="42"/>
  <c r="G6" i="42" s="1"/>
  <c r="D6" i="42"/>
  <c r="H6" i="42"/>
  <c r="E6" i="42"/>
  <c r="C6" i="42"/>
  <c r="C6" i="43"/>
  <c r="B11" i="44" s="1"/>
  <c r="C6" i="41"/>
  <c r="A11" i="44" s="1"/>
  <c r="C6" i="46"/>
  <c r="F24" i="60"/>
  <c r="B24" i="60"/>
  <c r="C24" i="60" s="1"/>
  <c r="A25" i="60" s="1"/>
  <c r="D24" i="60"/>
  <c r="E24" i="60" s="1"/>
  <c r="G24" i="60" s="1"/>
  <c r="J24" i="60"/>
  <c r="H24" i="60"/>
  <c r="I24" i="60"/>
  <c r="K24" i="60"/>
  <c r="I242" i="61"/>
  <c r="F242" i="61"/>
  <c r="G242" i="61"/>
  <c r="L242" i="61" s="1"/>
  <c r="B242" i="61"/>
  <c r="C242" i="61" s="1"/>
  <c r="A243" i="61" s="1"/>
  <c r="K242" i="61"/>
  <c r="H242" i="61"/>
  <c r="D242" i="61"/>
  <c r="J242" i="61" s="1"/>
  <c r="J25" i="49"/>
  <c r="I25" i="49"/>
  <c r="F25" i="49"/>
  <c r="H25" i="49"/>
  <c r="K25" i="49"/>
  <c r="D25" i="49"/>
  <c r="E25" i="49" s="1"/>
  <c r="G25" i="49" s="1"/>
  <c r="B25" i="49"/>
  <c r="C25" i="49" s="1"/>
  <c r="A26" i="49" s="1"/>
  <c r="B7" i="43"/>
  <c r="A8" i="41"/>
  <c r="B7" i="46"/>
  <c r="B7" i="42"/>
  <c r="A8" i="43"/>
  <c r="B7" i="41"/>
  <c r="A8" i="46"/>
  <c r="A8" i="42"/>
  <c r="C7" i="41" l="1"/>
  <c r="A12" i="44" s="1"/>
  <c r="F7" i="42"/>
  <c r="G7" i="42" s="1"/>
  <c r="H7" i="42"/>
  <c r="E7" i="42"/>
  <c r="D7" i="42"/>
  <c r="I7" i="42"/>
  <c r="C7" i="42"/>
  <c r="C7" i="46"/>
  <c r="C7" i="43"/>
  <c r="B12" i="44" s="1"/>
  <c r="F26" i="49"/>
  <c r="J26" i="49"/>
  <c r="B26" i="49"/>
  <c r="C26" i="49" s="1"/>
  <c r="A27" i="49" s="1"/>
  <c r="D26" i="49"/>
  <c r="E26" i="49" s="1"/>
  <c r="G26" i="49" s="1"/>
  <c r="K26" i="49" s="1"/>
  <c r="I26" i="49"/>
  <c r="H26" i="49"/>
  <c r="E242" i="61"/>
  <c r="I243" i="61"/>
  <c r="D243" i="61"/>
  <c r="J243" i="61" s="1"/>
  <c r="B243" i="61"/>
  <c r="C243" i="61" s="1"/>
  <c r="A244" i="61" s="1"/>
  <c r="F243" i="61"/>
  <c r="H243" i="61"/>
  <c r="K243" i="61"/>
  <c r="K25" i="60"/>
  <c r="J25" i="60"/>
  <c r="H25" i="60"/>
  <c r="I25" i="60"/>
  <c r="D25" i="60"/>
  <c r="F25" i="60" s="1"/>
  <c r="B25" i="60"/>
  <c r="C25" i="60" s="1"/>
  <c r="A26" i="60" s="1"/>
  <c r="B8" i="42"/>
  <c r="B8" i="46"/>
  <c r="A9" i="43"/>
  <c r="A9" i="41"/>
  <c r="A9" i="42"/>
  <c r="A9" i="46"/>
  <c r="B8" i="43"/>
  <c r="B8" i="41"/>
  <c r="E25" i="60" l="1"/>
  <c r="G25" i="60" s="1"/>
  <c r="E243" i="61"/>
  <c r="G243" i="61" s="1"/>
  <c r="L243" i="61" s="1"/>
  <c r="C8" i="41"/>
  <c r="A13" i="44" s="1"/>
  <c r="C8" i="43"/>
  <c r="B13" i="44" s="1"/>
  <c r="C8" i="46"/>
  <c r="H8" i="42"/>
  <c r="F8" i="42"/>
  <c r="G8" i="42" s="1"/>
  <c r="D8" i="42"/>
  <c r="C8" i="42"/>
  <c r="E8" i="42"/>
  <c r="I8" i="42"/>
  <c r="H27" i="49"/>
  <c r="F27" i="49"/>
  <c r="D27" i="49"/>
  <c r="E27" i="49" s="1"/>
  <c r="G27" i="49" s="1"/>
  <c r="J27" i="49"/>
  <c r="I27" i="49"/>
  <c r="K27" i="49"/>
  <c r="B27" i="49"/>
  <c r="C27" i="49" s="1"/>
  <c r="A28" i="49" s="1"/>
  <c r="D26" i="60"/>
  <c r="E26" i="60" s="1"/>
  <c r="G26" i="60" s="1"/>
  <c r="K26" i="60"/>
  <c r="F26" i="60"/>
  <c r="J26" i="60"/>
  <c r="B26" i="60"/>
  <c r="C26" i="60" s="1"/>
  <c r="A27" i="60" s="1"/>
  <c r="H26" i="60"/>
  <c r="I26" i="60"/>
  <c r="K244" i="61"/>
  <c r="H244" i="61"/>
  <c r="B244" i="61"/>
  <c r="C244" i="61" s="1"/>
  <c r="A245" i="61" s="1"/>
  <c r="F244" i="61"/>
  <c r="I244" i="61"/>
  <c r="D244" i="61"/>
  <c r="E244" i="61" s="1"/>
  <c r="G244" i="61" s="1"/>
  <c r="J244" i="61"/>
  <c r="L244" i="61" s="1"/>
  <c r="A10" i="46"/>
  <c r="B9" i="42"/>
  <c r="A10" i="41"/>
  <c r="B9" i="43"/>
  <c r="B9" i="46"/>
  <c r="A10" i="42"/>
  <c r="B9" i="41"/>
  <c r="A10" i="43"/>
  <c r="C9" i="41" l="1"/>
  <c r="A14" i="44" s="1"/>
  <c r="C9" i="46"/>
  <c r="C9" i="43"/>
  <c r="B14" i="44" s="1"/>
  <c r="C9" i="42"/>
  <c r="F9" i="42"/>
  <c r="G9" i="42" s="1"/>
  <c r="H9" i="42"/>
  <c r="D9" i="42"/>
  <c r="E9" i="42"/>
  <c r="I9" i="42"/>
  <c r="F245" i="61"/>
  <c r="J245" i="61"/>
  <c r="B245" i="61"/>
  <c r="C245" i="61" s="1"/>
  <c r="A246" i="61" s="1"/>
  <c r="I245" i="61"/>
  <c r="D245" i="61"/>
  <c r="E245" i="61" s="1"/>
  <c r="G245" i="61" s="1"/>
  <c r="L245" i="61"/>
  <c r="K245" i="61"/>
  <c r="H245" i="61"/>
  <c r="F28" i="49"/>
  <c r="J28" i="49"/>
  <c r="D28" i="49"/>
  <c r="E28" i="49" s="1"/>
  <c r="G28" i="49" s="1"/>
  <c r="K28" i="49" s="1"/>
  <c r="H28" i="49"/>
  <c r="B28" i="49"/>
  <c r="C28" i="49" s="1"/>
  <c r="A29" i="49" s="1"/>
  <c r="I28" i="49"/>
  <c r="D27" i="60"/>
  <c r="E27" i="60" s="1"/>
  <c r="G27" i="60" s="1"/>
  <c r="F27" i="60"/>
  <c r="I27" i="60"/>
  <c r="H27" i="60"/>
  <c r="J27" i="60"/>
  <c r="K27" i="60"/>
  <c r="B27" i="60"/>
  <c r="C27" i="60" s="1"/>
  <c r="A28" i="60" s="1"/>
  <c r="A11" i="43"/>
  <c r="A11" i="42"/>
  <c r="B10" i="41"/>
  <c r="B10" i="46"/>
  <c r="B10" i="43"/>
  <c r="B10" i="42"/>
  <c r="A11" i="41"/>
  <c r="A11" i="46"/>
  <c r="H10" i="42" l="1"/>
  <c r="I10" i="42"/>
  <c r="F10" i="42"/>
  <c r="G10" i="42" s="1"/>
  <c r="D10" i="42"/>
  <c r="C10" i="42"/>
  <c r="E10" i="42"/>
  <c r="C10" i="43"/>
  <c r="B15" i="44" s="1"/>
  <c r="C10" i="46"/>
  <c r="C10" i="41"/>
  <c r="A15" i="44" s="1"/>
  <c r="D28" i="60"/>
  <c r="E28" i="60" s="1"/>
  <c r="G28" i="60" s="1"/>
  <c r="K28" i="60" s="1"/>
  <c r="B28" i="60"/>
  <c r="C28" i="60" s="1"/>
  <c r="A29" i="60" s="1"/>
  <c r="I28" i="60"/>
  <c r="H28" i="60"/>
  <c r="J28" i="60"/>
  <c r="F28" i="60"/>
  <c r="J29" i="49"/>
  <c r="D29" i="49"/>
  <c r="E29" i="49" s="1"/>
  <c r="G29" i="49" s="1"/>
  <c r="K29" i="49"/>
  <c r="H29" i="49"/>
  <c r="B29" i="49"/>
  <c r="C29" i="49" s="1"/>
  <c r="A30" i="49" s="1"/>
  <c r="I29" i="49"/>
  <c r="F29" i="49"/>
  <c r="K246" i="61"/>
  <c r="L246" i="61"/>
  <c r="B246" i="61"/>
  <c r="C246" i="61" s="1"/>
  <c r="A247" i="61" s="1"/>
  <c r="H246" i="61"/>
  <c r="D246" i="61"/>
  <c r="F246" i="61" s="1"/>
  <c r="J246" i="61"/>
  <c r="I246" i="61"/>
  <c r="B11" i="46"/>
  <c r="A12" i="41"/>
  <c r="A12" i="42"/>
  <c r="A12" i="43"/>
  <c r="A12" i="46"/>
  <c r="B11" i="41"/>
  <c r="B11" i="42"/>
  <c r="B11" i="43"/>
  <c r="C11" i="43" l="1"/>
  <c r="B16" i="44" s="1"/>
  <c r="C11" i="42"/>
  <c r="F11" i="42"/>
  <c r="G11" i="42" s="1"/>
  <c r="E11" i="42"/>
  <c r="H11" i="42"/>
  <c r="D11" i="42"/>
  <c r="I11" i="42"/>
  <c r="C11" i="41"/>
  <c r="A16" i="44" s="1"/>
  <c r="C11" i="46"/>
  <c r="E246" i="61"/>
  <c r="G246" i="61" s="1"/>
  <c r="B30" i="49"/>
  <c r="C30" i="49" s="1"/>
  <c r="A31" i="49" s="1"/>
  <c r="H30" i="49"/>
  <c r="I30" i="49"/>
  <c r="K30" i="49"/>
  <c r="J30" i="49"/>
  <c r="D30" i="49"/>
  <c r="E30" i="49" s="1"/>
  <c r="G30" i="49" s="1"/>
  <c r="F30" i="49"/>
  <c r="J247" i="61"/>
  <c r="K247" i="61"/>
  <c r="L247" i="61"/>
  <c r="B247" i="61"/>
  <c r="C247" i="61" s="1"/>
  <c r="A248" i="61" s="1"/>
  <c r="H247" i="61"/>
  <c r="G247" i="61"/>
  <c r="I247" i="61"/>
  <c r="D247" i="61"/>
  <c r="E247" i="61" s="1"/>
  <c r="F247" i="61"/>
  <c r="D29" i="60"/>
  <c r="E29" i="60" s="1"/>
  <c r="I29" i="60"/>
  <c r="J29" i="60"/>
  <c r="G29" i="60"/>
  <c r="K29" i="60" s="1"/>
  <c r="F29" i="60"/>
  <c r="B29" i="60"/>
  <c r="C29" i="60" s="1"/>
  <c r="A30" i="60" s="1"/>
  <c r="H29" i="60"/>
  <c r="B12" i="46"/>
  <c r="B12" i="43"/>
  <c r="A13" i="42"/>
  <c r="B12" i="41"/>
  <c r="A13" i="46"/>
  <c r="A13" i="43"/>
  <c r="B12" i="42"/>
  <c r="A13" i="41"/>
  <c r="C12" i="42" l="1"/>
  <c r="E12" i="42"/>
  <c r="F12" i="42"/>
  <c r="G12" i="42" s="1"/>
  <c r="I12" i="42"/>
  <c r="H12" i="42"/>
  <c r="D12" i="42"/>
  <c r="C12" i="41"/>
  <c r="A17" i="44" s="1"/>
  <c r="C12" i="43"/>
  <c r="B17" i="44" s="1"/>
  <c r="C12" i="46"/>
  <c r="B30" i="60"/>
  <c r="C30" i="60" s="1"/>
  <c r="A31" i="60" s="1"/>
  <c r="H30" i="60"/>
  <c r="F30" i="60"/>
  <c r="I30" i="60"/>
  <c r="D30" i="60"/>
  <c r="E30" i="60" s="1"/>
  <c r="G30" i="60" s="1"/>
  <c r="K30" i="60"/>
  <c r="J30" i="60"/>
  <c r="G248" i="61"/>
  <c r="H248" i="61"/>
  <c r="I248" i="61"/>
  <c r="L248" i="61"/>
  <c r="D248" i="61"/>
  <c r="J248" i="61" s="1"/>
  <c r="F248" i="61"/>
  <c r="B248" i="61"/>
  <c r="C248" i="61" s="1"/>
  <c r="A249" i="61" s="1"/>
  <c r="K248" i="61"/>
  <c r="E248" i="61"/>
  <c r="F31" i="49"/>
  <c r="I31" i="49"/>
  <c r="D31" i="49"/>
  <c r="E31" i="49" s="1"/>
  <c r="G31" i="49" s="1"/>
  <c r="K31" i="49" s="1"/>
  <c r="B31" i="49"/>
  <c r="C31" i="49" s="1"/>
  <c r="A32" i="49" s="1"/>
  <c r="J31" i="49"/>
  <c r="H31" i="49"/>
  <c r="B13" i="41"/>
  <c r="B13" i="43"/>
  <c r="A14" i="46"/>
  <c r="A14" i="41"/>
  <c r="A14" i="43"/>
  <c r="B13" i="46"/>
  <c r="B13" i="42"/>
  <c r="A14" i="42"/>
  <c r="E13" i="42" l="1"/>
  <c r="H13" i="42"/>
  <c r="D13" i="42"/>
  <c r="C13" i="42"/>
  <c r="F13" i="42"/>
  <c r="G13" i="42" s="1"/>
  <c r="I13" i="42"/>
  <c r="C13" i="46"/>
  <c r="C13" i="43"/>
  <c r="B18" i="44" s="1"/>
  <c r="C13" i="41"/>
  <c r="A18" i="44" s="1"/>
  <c r="I32" i="49"/>
  <c r="F32" i="49"/>
  <c r="K32" i="49"/>
  <c r="J32" i="49"/>
  <c r="H32" i="49"/>
  <c r="D32" i="49"/>
  <c r="E32" i="49" s="1"/>
  <c r="G32" i="49" s="1"/>
  <c r="B32" i="49"/>
  <c r="C32" i="49" s="1"/>
  <c r="A33" i="49" s="1"/>
  <c r="D31" i="60"/>
  <c r="E31" i="60" s="1"/>
  <c r="G31" i="60" s="1"/>
  <c r="K31" i="60"/>
  <c r="I31" i="60"/>
  <c r="F31" i="60"/>
  <c r="J31" i="60"/>
  <c r="H31" i="60"/>
  <c r="B31" i="60"/>
  <c r="C31" i="60" s="1"/>
  <c r="A32" i="60" s="1"/>
  <c r="I249" i="61"/>
  <c r="F249" i="61"/>
  <c r="H249" i="61"/>
  <c r="J249" i="61"/>
  <c r="L249" i="61"/>
  <c r="K249" i="61"/>
  <c r="B249" i="61"/>
  <c r="C249" i="61" s="1"/>
  <c r="A250" i="61" s="1"/>
  <c r="D249" i="61"/>
  <c r="E249" i="61" s="1"/>
  <c r="G249" i="61" s="1"/>
  <c r="A15" i="42"/>
  <c r="A15" i="43"/>
  <c r="B14" i="41"/>
  <c r="A15" i="46"/>
  <c r="B14" i="42"/>
  <c r="B14" i="43"/>
  <c r="A15" i="41"/>
  <c r="B14" i="46"/>
  <c r="C14" i="46" l="1"/>
  <c r="C14" i="43"/>
  <c r="B19" i="44" s="1"/>
  <c r="C14" i="42"/>
  <c r="D14" i="42"/>
  <c r="F14" i="42"/>
  <c r="G14" i="42" s="1"/>
  <c r="E14" i="42"/>
  <c r="H14" i="42"/>
  <c r="I14" i="42"/>
  <c r="C14" i="41"/>
  <c r="A19" i="44" s="1"/>
  <c r="B250" i="61"/>
  <c r="C250" i="61" s="1"/>
  <c r="A251" i="61" s="1"/>
  <c r="I250" i="61"/>
  <c r="F250" i="61"/>
  <c r="D250" i="61"/>
  <c r="J250" i="61" s="1"/>
  <c r="K250" i="61"/>
  <c r="H250" i="61"/>
  <c r="B33" i="49"/>
  <c r="C33" i="49" s="1"/>
  <c r="A34" i="49" s="1"/>
  <c r="I33" i="49"/>
  <c r="K33" i="49"/>
  <c r="D33" i="49"/>
  <c r="E33" i="49" s="1"/>
  <c r="G33" i="49" s="1"/>
  <c r="J33" i="49"/>
  <c r="H33" i="49"/>
  <c r="F33" i="49"/>
  <c r="B32" i="60"/>
  <c r="C32" i="60" s="1"/>
  <c r="A33" i="60" s="1"/>
  <c r="J32" i="60"/>
  <c r="F32" i="60"/>
  <c r="D32" i="60"/>
  <c r="E32" i="60" s="1"/>
  <c r="I32" i="60"/>
  <c r="G32" i="60"/>
  <c r="K32" i="60"/>
  <c r="H32" i="60"/>
  <c r="B15" i="41"/>
  <c r="B15" i="46"/>
  <c r="B15" i="43"/>
  <c r="B15" i="42"/>
  <c r="A16" i="41"/>
  <c r="A16" i="46"/>
  <c r="A16" i="43"/>
  <c r="A16" i="42"/>
  <c r="E250" i="61" l="1"/>
  <c r="G250" i="61" s="1"/>
  <c r="L250" i="61" s="1"/>
  <c r="C15" i="42"/>
  <c r="E15" i="42"/>
  <c r="D15" i="42"/>
  <c r="F15" i="42"/>
  <c r="G15" i="42" s="1"/>
  <c r="H15" i="42"/>
  <c r="I15" i="42"/>
  <c r="C15" i="43"/>
  <c r="B20" i="44" s="1"/>
  <c r="C15" i="46"/>
  <c r="C15" i="41"/>
  <c r="A20" i="44" s="1"/>
  <c r="D33" i="60"/>
  <c r="E33" i="60" s="1"/>
  <c r="G33" i="60" s="1"/>
  <c r="K33" i="60"/>
  <c r="J33" i="60"/>
  <c r="I33" i="60"/>
  <c r="H33" i="60"/>
  <c r="F33" i="60"/>
  <c r="B33" i="60"/>
  <c r="C33" i="60" s="1"/>
  <c r="A34" i="60" s="1"/>
  <c r="D251" i="61"/>
  <c r="F251" i="61" s="1"/>
  <c r="I251" i="61"/>
  <c r="L251" i="61"/>
  <c r="K251" i="61"/>
  <c r="J251" i="61"/>
  <c r="H251" i="61"/>
  <c r="B251" i="61"/>
  <c r="C251" i="61" s="1"/>
  <c r="A252" i="61" s="1"/>
  <c r="I34" i="49"/>
  <c r="K34" i="49"/>
  <c r="J34" i="49"/>
  <c r="B34" i="49"/>
  <c r="C34" i="49" s="1"/>
  <c r="A35" i="49" s="1"/>
  <c r="F34" i="49"/>
  <c r="D34" i="49"/>
  <c r="E34" i="49" s="1"/>
  <c r="G34" i="49" s="1"/>
  <c r="H34" i="49"/>
  <c r="A17" i="42"/>
  <c r="B16" i="43"/>
  <c r="B16" i="46"/>
  <c r="B16" i="41"/>
  <c r="B16" i="42"/>
  <c r="A17" i="43"/>
  <c r="A17" i="46"/>
  <c r="A17" i="41"/>
  <c r="E251" i="61" l="1"/>
  <c r="G251" i="61" s="1"/>
  <c r="H16" i="42"/>
  <c r="F16" i="42"/>
  <c r="G16" i="42" s="1"/>
  <c r="C16" i="42"/>
  <c r="I16" i="42"/>
  <c r="D16" i="42"/>
  <c r="E16" i="42"/>
  <c r="C16" i="41"/>
  <c r="A21" i="44" s="1"/>
  <c r="C16" i="46"/>
  <c r="C16" i="43"/>
  <c r="B21" i="44" s="1"/>
  <c r="I35" i="49"/>
  <c r="J35" i="49"/>
  <c r="K35" i="49"/>
  <c r="D35" i="49"/>
  <c r="E35" i="49" s="1"/>
  <c r="G35" i="49" s="1"/>
  <c r="F35" i="49"/>
  <c r="B35" i="49"/>
  <c r="C35" i="49" s="1"/>
  <c r="A36" i="49" s="1"/>
  <c r="H35" i="49"/>
  <c r="J34" i="60"/>
  <c r="D34" i="60"/>
  <c r="E34" i="60" s="1"/>
  <c r="G34" i="60" s="1"/>
  <c r="K34" i="60"/>
  <c r="I34" i="60"/>
  <c r="H34" i="60"/>
  <c r="F34" i="60"/>
  <c r="B34" i="60"/>
  <c r="C34" i="60" s="1"/>
  <c r="A35" i="60" s="1"/>
  <c r="K252" i="61"/>
  <c r="D252" i="61"/>
  <c r="E252" i="61" s="1"/>
  <c r="G252" i="61" s="1"/>
  <c r="B252" i="61"/>
  <c r="C252" i="61" s="1"/>
  <c r="A253" i="61" s="1"/>
  <c r="I252" i="61"/>
  <c r="L252" i="61"/>
  <c r="J252" i="61"/>
  <c r="H252" i="61"/>
  <c r="F252" i="61"/>
  <c r="B17" i="41"/>
  <c r="B17" i="46"/>
  <c r="A18" i="43"/>
  <c r="B17" i="42"/>
  <c r="A18" i="41"/>
  <c r="A18" i="46"/>
  <c r="B17" i="43"/>
  <c r="A18" i="42"/>
  <c r="C17" i="43" l="1"/>
  <c r="B22" i="44" s="1"/>
  <c r="F17" i="42"/>
  <c r="G17" i="42" s="1"/>
  <c r="E17" i="42"/>
  <c r="C17" i="42"/>
  <c r="I17" i="42"/>
  <c r="D17" i="42"/>
  <c r="H17" i="42"/>
  <c r="C17" i="46"/>
  <c r="C17" i="41"/>
  <c r="A22" i="44" s="1"/>
  <c r="I253" i="61"/>
  <c r="B253" i="61"/>
  <c r="C253" i="61" s="1"/>
  <c r="A254" i="61" s="1"/>
  <c r="K253" i="61"/>
  <c r="F253" i="61"/>
  <c r="L253" i="61"/>
  <c r="H253" i="61"/>
  <c r="D253" i="61"/>
  <c r="E253" i="61" s="1"/>
  <c r="G253" i="61" s="1"/>
  <c r="J253" i="61"/>
  <c r="B35" i="60"/>
  <c r="C35" i="60" s="1"/>
  <c r="A36" i="60" s="1"/>
  <c r="F35" i="60"/>
  <c r="I35" i="60"/>
  <c r="J35" i="60"/>
  <c r="H35" i="60"/>
  <c r="D35" i="60"/>
  <c r="E35" i="60" s="1"/>
  <c r="G35" i="60" s="1"/>
  <c r="K35" i="60"/>
  <c r="K36" i="49"/>
  <c r="I36" i="49"/>
  <c r="H36" i="49"/>
  <c r="B36" i="49"/>
  <c r="C36" i="49" s="1"/>
  <c r="A37" i="49" s="1"/>
  <c r="J36" i="49"/>
  <c r="D36" i="49"/>
  <c r="E36" i="49" s="1"/>
  <c r="G36" i="49" s="1"/>
  <c r="F36" i="49"/>
  <c r="A19" i="42"/>
  <c r="A19" i="46"/>
  <c r="A19" i="41"/>
  <c r="B18" i="43"/>
  <c r="B18" i="42"/>
  <c r="B18" i="46"/>
  <c r="B18" i="41"/>
  <c r="A19" i="43"/>
  <c r="C18" i="41" l="1"/>
  <c r="A23" i="44" s="1"/>
  <c r="C18" i="46"/>
  <c r="I18" i="42"/>
  <c r="D18" i="42"/>
  <c r="E18" i="42"/>
  <c r="H18" i="42"/>
  <c r="F18" i="42"/>
  <c r="G18" i="42" s="1"/>
  <c r="C18" i="42"/>
  <c r="C18" i="43"/>
  <c r="B23" i="44" s="1"/>
  <c r="K37" i="49"/>
  <c r="D37" i="49"/>
  <c r="E37" i="49" s="1"/>
  <c r="G37" i="49" s="1"/>
  <c r="I37" i="49"/>
  <c r="F37" i="49"/>
  <c r="B37" i="49"/>
  <c r="C37" i="49" s="1"/>
  <c r="A38" i="49" s="1"/>
  <c r="J37" i="49"/>
  <c r="H37" i="49"/>
  <c r="D36" i="60"/>
  <c r="E36" i="60" s="1"/>
  <c r="G36" i="60" s="1"/>
  <c r="I36" i="60"/>
  <c r="J36" i="60"/>
  <c r="K36" i="60"/>
  <c r="F36" i="60"/>
  <c r="B36" i="60"/>
  <c r="C36" i="60" s="1"/>
  <c r="A37" i="60" s="1"/>
  <c r="H36" i="60"/>
  <c r="D254" i="61"/>
  <c r="E254" i="61" s="1"/>
  <c r="G254" i="61" s="1"/>
  <c r="L254" i="61" s="1"/>
  <c r="I254" i="61"/>
  <c r="F254" i="61"/>
  <c r="H254" i="61"/>
  <c r="B254" i="61"/>
  <c r="C254" i="61" s="1"/>
  <c r="A255" i="61" s="1"/>
  <c r="K254" i="61"/>
  <c r="J254" i="61"/>
  <c r="A20" i="43"/>
  <c r="A20" i="41"/>
  <c r="A20" i="46"/>
  <c r="A20" i="42"/>
  <c r="B19" i="43"/>
  <c r="B19" i="41"/>
  <c r="B19" i="46"/>
  <c r="B19" i="42"/>
  <c r="F19" i="42" l="1"/>
  <c r="G19" i="42" s="1"/>
  <c r="E19" i="42"/>
  <c r="D19" i="42"/>
  <c r="I19" i="42"/>
  <c r="H19" i="42"/>
  <c r="C19" i="42"/>
  <c r="C19" i="46"/>
  <c r="C19" i="41"/>
  <c r="A24" i="44" s="1"/>
  <c r="C19" i="43"/>
  <c r="B24" i="44" s="1"/>
  <c r="L255" i="61"/>
  <c r="B255" i="61"/>
  <c r="C255" i="61" s="1"/>
  <c r="A256" i="61" s="1"/>
  <c r="F255" i="61"/>
  <c r="I255" i="61"/>
  <c r="D255" i="61"/>
  <c r="E255" i="61" s="1"/>
  <c r="G255" i="61" s="1"/>
  <c r="K255" i="61"/>
  <c r="H255" i="61"/>
  <c r="J255" i="61"/>
  <c r="K37" i="60"/>
  <c r="H37" i="60"/>
  <c r="I37" i="60"/>
  <c r="B37" i="60"/>
  <c r="C37" i="60" s="1"/>
  <c r="A38" i="60" s="1"/>
  <c r="F37" i="60"/>
  <c r="J37" i="60"/>
  <c r="D37" i="60"/>
  <c r="E37" i="60" s="1"/>
  <c r="G37" i="60" s="1"/>
  <c r="K38" i="49"/>
  <c r="J38" i="49"/>
  <c r="F38" i="49"/>
  <c r="I38" i="49"/>
  <c r="H38" i="49"/>
  <c r="D38" i="49"/>
  <c r="E38" i="49" s="1"/>
  <c r="G38" i="49" s="1"/>
  <c r="B38" i="49"/>
  <c r="C38" i="49" s="1"/>
  <c r="A39" i="49" s="1"/>
  <c r="B20" i="42"/>
  <c r="B20" i="46"/>
  <c r="B20" i="41"/>
  <c r="B20" i="43"/>
  <c r="A21" i="42"/>
  <c r="A21" i="46"/>
  <c r="A21" i="41"/>
  <c r="A21" i="43"/>
  <c r="C20" i="43" l="1"/>
  <c r="B25" i="44" s="1"/>
  <c r="C20" i="41"/>
  <c r="A25" i="44" s="1"/>
  <c r="C20" i="46"/>
  <c r="F20" i="42"/>
  <c r="G20" i="42" s="1"/>
  <c r="E20" i="42"/>
  <c r="D20" i="42"/>
  <c r="I20" i="42"/>
  <c r="H20" i="42"/>
  <c r="C20" i="42"/>
  <c r="J39" i="49"/>
  <c r="F39" i="49"/>
  <c r="K39" i="49"/>
  <c r="I39" i="49"/>
  <c r="B39" i="49"/>
  <c r="C39" i="49" s="1"/>
  <c r="A40" i="49" s="1"/>
  <c r="H39" i="49"/>
  <c r="D39" i="49"/>
  <c r="E39" i="49" s="1"/>
  <c r="G39" i="49" s="1"/>
  <c r="I38" i="60"/>
  <c r="J38" i="60"/>
  <c r="D38" i="60"/>
  <c r="E38" i="60" s="1"/>
  <c r="G38" i="60"/>
  <c r="K38" i="60" s="1"/>
  <c r="F38" i="60"/>
  <c r="B38" i="60"/>
  <c r="C38" i="60" s="1"/>
  <c r="A39" i="60" s="1"/>
  <c r="H38" i="60"/>
  <c r="I256" i="61"/>
  <c r="K256" i="61"/>
  <c r="D256" i="61"/>
  <c r="E256" i="61" s="1"/>
  <c r="G256" i="61" s="1"/>
  <c r="L256" i="61" s="1"/>
  <c r="J256" i="61"/>
  <c r="B256" i="61"/>
  <c r="C256" i="61" s="1"/>
  <c r="A257" i="61" s="1"/>
  <c r="H256" i="61"/>
  <c r="F256" i="61"/>
  <c r="A22" i="43"/>
  <c r="A22" i="41"/>
  <c r="A22" i="46"/>
  <c r="A22" i="42"/>
  <c r="B21" i="43"/>
  <c r="B21" i="41"/>
  <c r="B21" i="46"/>
  <c r="B21" i="42"/>
  <c r="F21" i="42" l="1"/>
  <c r="G21" i="42" s="1"/>
  <c r="E21" i="42"/>
  <c r="H21" i="42"/>
  <c r="D21" i="42"/>
  <c r="I21" i="42"/>
  <c r="C21" i="42"/>
  <c r="C21" i="46"/>
  <c r="C21" i="41"/>
  <c r="A26" i="44" s="1"/>
  <c r="C21" i="43"/>
  <c r="B26" i="44" s="1"/>
  <c r="D257" i="61"/>
  <c r="E257" i="61" s="1"/>
  <c r="G257" i="61" s="1"/>
  <c r="J257" i="61"/>
  <c r="F257" i="61"/>
  <c r="H257" i="61"/>
  <c r="I257" i="61"/>
  <c r="L257" i="61"/>
  <c r="K257" i="61"/>
  <c r="B257" i="61"/>
  <c r="C257" i="61" s="1"/>
  <c r="A258" i="61" s="1"/>
  <c r="H39" i="60"/>
  <c r="J39" i="60"/>
  <c r="B39" i="60"/>
  <c r="C39" i="60" s="1"/>
  <c r="A40" i="60" s="1"/>
  <c r="G39" i="60"/>
  <c r="D39" i="60"/>
  <c r="E39" i="60" s="1"/>
  <c r="F39" i="60"/>
  <c r="K39" i="60"/>
  <c r="I39" i="60"/>
  <c r="H40" i="49"/>
  <c r="I40" i="49"/>
  <c r="B40" i="49"/>
  <c r="C40" i="49" s="1"/>
  <c r="A41" i="49" s="1"/>
  <c r="F40" i="49"/>
  <c r="J40" i="49"/>
  <c r="K40" i="49"/>
  <c r="D40" i="49"/>
  <c r="E40" i="49" s="1"/>
  <c r="G40" i="49" s="1"/>
  <c r="A23" i="42"/>
  <c r="A23" i="46"/>
  <c r="A23" i="41"/>
  <c r="B22" i="43"/>
  <c r="B22" i="42"/>
  <c r="B22" i="46"/>
  <c r="B22" i="41"/>
  <c r="A23" i="43"/>
  <c r="C22" i="41" l="1"/>
  <c r="A27" i="44" s="1"/>
  <c r="C22" i="46"/>
  <c r="E22" i="42"/>
  <c r="I22" i="42"/>
  <c r="D22" i="42"/>
  <c r="F22" i="42"/>
  <c r="G22" i="42" s="1"/>
  <c r="C22" i="42"/>
  <c r="H22" i="42"/>
  <c r="C22" i="43"/>
  <c r="B27" i="44" s="1"/>
  <c r="J258" i="61"/>
  <c r="D258" i="61"/>
  <c r="E258" i="61" s="1"/>
  <c r="G258" i="61" s="1"/>
  <c r="H258" i="61"/>
  <c r="I258" i="61"/>
  <c r="K258" i="61"/>
  <c r="L258" i="61"/>
  <c r="F258" i="61"/>
  <c r="B258" i="61"/>
  <c r="C258" i="61" s="1"/>
  <c r="A259" i="61" s="1"/>
  <c r="B41" i="49"/>
  <c r="C41" i="49" s="1"/>
  <c r="A42" i="49" s="1"/>
  <c r="H41" i="49"/>
  <c r="I41" i="49"/>
  <c r="D41" i="49"/>
  <c r="E41" i="49" s="1"/>
  <c r="G41" i="49" s="1"/>
  <c r="K41" i="49" s="1"/>
  <c r="F41" i="49"/>
  <c r="J41" i="49"/>
  <c r="B40" i="60"/>
  <c r="C40" i="60" s="1"/>
  <c r="A41" i="60" s="1"/>
  <c r="D40" i="60"/>
  <c r="E40" i="60" s="1"/>
  <c r="G40" i="60" s="1"/>
  <c r="J40" i="60"/>
  <c r="I40" i="60"/>
  <c r="F40" i="60"/>
  <c r="K40" i="60"/>
  <c r="H40" i="60"/>
  <c r="A24" i="43"/>
  <c r="A24" i="41"/>
  <c r="A24" i="46"/>
  <c r="B23" i="42"/>
  <c r="B23" i="43"/>
  <c r="B23" i="41"/>
  <c r="B23" i="46"/>
  <c r="A24" i="42"/>
  <c r="C23" i="46" l="1"/>
  <c r="C23" i="41"/>
  <c r="A28" i="44" s="1"/>
  <c r="C23" i="43"/>
  <c r="B28" i="44" s="1"/>
  <c r="C23" i="42"/>
  <c r="F23" i="42"/>
  <c r="G23" i="42" s="1"/>
  <c r="E23" i="42"/>
  <c r="H23" i="42"/>
  <c r="I23" i="42"/>
  <c r="D23" i="42"/>
  <c r="F41" i="60"/>
  <c r="H41" i="60"/>
  <c r="J41" i="60"/>
  <c r="I41" i="60"/>
  <c r="B41" i="60"/>
  <c r="C41" i="60" s="1"/>
  <c r="A42" i="60" s="1"/>
  <c r="D41" i="60"/>
  <c r="E41" i="60" s="1"/>
  <c r="G41" i="60" s="1"/>
  <c r="K41" i="60"/>
  <c r="I42" i="49"/>
  <c r="B42" i="49"/>
  <c r="C42" i="49" s="1"/>
  <c r="A43" i="49" s="1"/>
  <c r="J42" i="49"/>
  <c r="D42" i="49"/>
  <c r="E42" i="49" s="1"/>
  <c r="G42" i="49" s="1"/>
  <c r="H42" i="49"/>
  <c r="F42" i="49"/>
  <c r="K42" i="49"/>
  <c r="D259" i="61"/>
  <c r="E259" i="61" s="1"/>
  <c r="G259" i="61" s="1"/>
  <c r="F259" i="61"/>
  <c r="J259" i="61"/>
  <c r="B259" i="61"/>
  <c r="C259" i="61" s="1"/>
  <c r="A260" i="61" s="1"/>
  <c r="L259" i="61"/>
  <c r="I259" i="61"/>
  <c r="K259" i="61"/>
  <c r="H259" i="61"/>
  <c r="A25" i="42"/>
  <c r="A25" i="46"/>
  <c r="A25" i="41"/>
  <c r="B24" i="43"/>
  <c r="B24" i="42"/>
  <c r="B24" i="46"/>
  <c r="B24" i="41"/>
  <c r="A25" i="43"/>
  <c r="C24" i="41" l="1"/>
  <c r="A29" i="44" s="1"/>
  <c r="C24" i="46"/>
  <c r="H24" i="42"/>
  <c r="F24" i="42"/>
  <c r="G24" i="42" s="1"/>
  <c r="E24" i="42"/>
  <c r="C24" i="42"/>
  <c r="I24" i="42"/>
  <c r="D24" i="42"/>
  <c r="C24" i="43"/>
  <c r="B29" i="44" s="1"/>
  <c r="I43" i="49"/>
  <c r="H43" i="49"/>
  <c r="B43" i="49"/>
  <c r="C43" i="49" s="1"/>
  <c r="A44" i="49" s="1"/>
  <c r="J43" i="49"/>
  <c r="F43" i="49"/>
  <c r="K43" i="49"/>
  <c r="D43" i="49"/>
  <c r="E43" i="49" s="1"/>
  <c r="G43" i="49" s="1"/>
  <c r="B42" i="60"/>
  <c r="C42" i="60" s="1"/>
  <c r="A43" i="60" s="1"/>
  <c r="J42" i="60"/>
  <c r="K42" i="60"/>
  <c r="H42" i="60"/>
  <c r="D42" i="60"/>
  <c r="E42" i="60" s="1"/>
  <c r="G42" i="60" s="1"/>
  <c r="I42" i="60"/>
  <c r="F42" i="60"/>
  <c r="B260" i="61"/>
  <c r="C260" i="61" s="1"/>
  <c r="A261" i="61" s="1"/>
  <c r="K260" i="61"/>
  <c r="H260" i="61"/>
  <c r="D260" i="61"/>
  <c r="E260" i="61" s="1"/>
  <c r="G260" i="61" s="1"/>
  <c r="I260" i="61"/>
  <c r="L260" i="61"/>
  <c r="F260" i="61"/>
  <c r="J260" i="61"/>
  <c r="A26" i="43"/>
  <c r="A26" i="41"/>
  <c r="B25" i="46"/>
  <c r="B25" i="42"/>
  <c r="B25" i="43"/>
  <c r="B25" i="41"/>
  <c r="A26" i="46"/>
  <c r="A26" i="42"/>
  <c r="C25" i="41" l="1"/>
  <c r="A30" i="44" s="1"/>
  <c r="C25" i="43"/>
  <c r="B30" i="44" s="1"/>
  <c r="E25" i="42"/>
  <c r="I25" i="42"/>
  <c r="D25" i="42"/>
  <c r="H25" i="42"/>
  <c r="F25" i="42"/>
  <c r="G25" i="42" s="1"/>
  <c r="C25" i="42"/>
  <c r="C25" i="46"/>
  <c r="B261" i="61"/>
  <c r="C261" i="61" s="1"/>
  <c r="A262" i="61" s="1"/>
  <c r="D261" i="61"/>
  <c r="E261" i="61" s="1"/>
  <c r="G261" i="61" s="1"/>
  <c r="L261" i="61"/>
  <c r="H261" i="61"/>
  <c r="I261" i="61"/>
  <c r="F261" i="61"/>
  <c r="K261" i="61"/>
  <c r="J261" i="61"/>
  <c r="I44" i="49"/>
  <c r="D44" i="49"/>
  <c r="E44" i="49" s="1"/>
  <c r="G44" i="49" s="1"/>
  <c r="K44" i="49" s="1"/>
  <c r="B44" i="49"/>
  <c r="C44" i="49" s="1"/>
  <c r="A45" i="49" s="1"/>
  <c r="F44" i="49"/>
  <c r="J44" i="49"/>
  <c r="H44" i="49"/>
  <c r="D43" i="60"/>
  <c r="E43" i="60" s="1"/>
  <c r="G43" i="60" s="1"/>
  <c r="J43" i="60"/>
  <c r="H43" i="60"/>
  <c r="B43" i="60"/>
  <c r="C43" i="60" s="1"/>
  <c r="A44" i="60" s="1"/>
  <c r="F43" i="60"/>
  <c r="I43" i="60"/>
  <c r="K43" i="60"/>
  <c r="A27" i="42"/>
  <c r="A27" i="46"/>
  <c r="A27" i="41"/>
  <c r="B26" i="43"/>
  <c r="B26" i="42"/>
  <c r="B26" i="46"/>
  <c r="B26" i="41"/>
  <c r="A27" i="43"/>
  <c r="C26" i="41" l="1"/>
  <c r="A31" i="44" s="1"/>
  <c r="C26" i="46"/>
  <c r="I26" i="42"/>
  <c r="E26" i="42"/>
  <c r="D26" i="42"/>
  <c r="C26" i="42"/>
  <c r="F26" i="42"/>
  <c r="G26" i="42" s="1"/>
  <c r="H26" i="42"/>
  <c r="C26" i="43"/>
  <c r="B31" i="44" s="1"/>
  <c r="I45" i="49"/>
  <c r="F45" i="49"/>
  <c r="K45" i="49"/>
  <c r="J45" i="49"/>
  <c r="D45" i="49"/>
  <c r="E45" i="49" s="1"/>
  <c r="G45" i="49" s="1"/>
  <c r="B45" i="49"/>
  <c r="C45" i="49" s="1"/>
  <c r="A46" i="49" s="1"/>
  <c r="H45" i="49"/>
  <c r="I262" i="61"/>
  <c r="F262" i="61"/>
  <c r="B262" i="61"/>
  <c r="C262" i="61" s="1"/>
  <c r="A263" i="61" s="1"/>
  <c r="J262" i="61"/>
  <c r="K262" i="61"/>
  <c r="D262" i="61"/>
  <c r="E262" i="61" s="1"/>
  <c r="G262" i="61" s="1"/>
  <c r="L262" i="61" s="1"/>
  <c r="H262" i="61"/>
  <c r="H44" i="60"/>
  <c r="J44" i="60"/>
  <c r="B44" i="60"/>
  <c r="C44" i="60" s="1"/>
  <c r="A45" i="60" s="1"/>
  <c r="I44" i="60"/>
  <c r="D44" i="60"/>
  <c r="E44" i="60" s="1"/>
  <c r="G44" i="60" s="1"/>
  <c r="K44" i="60"/>
  <c r="F44" i="60"/>
  <c r="A28" i="43"/>
  <c r="A28" i="41"/>
  <c r="A28" i="46"/>
  <c r="B27" i="42"/>
  <c r="B27" i="43"/>
  <c r="B27" i="41"/>
  <c r="B27" i="46"/>
  <c r="A28" i="42"/>
  <c r="C27" i="46" l="1"/>
  <c r="C27" i="41"/>
  <c r="A32" i="44" s="1"/>
  <c r="C27" i="43"/>
  <c r="B32" i="44" s="1"/>
  <c r="E27" i="42"/>
  <c r="I27" i="42"/>
  <c r="H27" i="42"/>
  <c r="F27" i="42"/>
  <c r="G27" i="42" s="1"/>
  <c r="C27" i="42"/>
  <c r="D27" i="42"/>
  <c r="K263" i="61"/>
  <c r="F263" i="61"/>
  <c r="I263" i="61"/>
  <c r="D263" i="61"/>
  <c r="E263" i="61" s="1"/>
  <c r="G263" i="61" s="1"/>
  <c r="H263" i="61"/>
  <c r="L263" i="61"/>
  <c r="B263" i="61"/>
  <c r="C263" i="61" s="1"/>
  <c r="A264" i="61" s="1"/>
  <c r="J263" i="61"/>
  <c r="I45" i="60"/>
  <c r="K45" i="60"/>
  <c r="D45" i="60"/>
  <c r="E45" i="60" s="1"/>
  <c r="G45" i="60" s="1"/>
  <c r="J45" i="60"/>
  <c r="F45" i="60"/>
  <c r="B45" i="60"/>
  <c r="C45" i="60" s="1"/>
  <c r="H45" i="60"/>
  <c r="F46" i="49"/>
  <c r="J46" i="49"/>
  <c r="H46" i="49"/>
  <c r="B46" i="49"/>
  <c r="C46" i="49" s="1"/>
  <c r="A47" i="49" s="1"/>
  <c r="K46" i="49"/>
  <c r="D46" i="49"/>
  <c r="E46" i="49" s="1"/>
  <c r="G46" i="49" s="1"/>
  <c r="I46" i="49"/>
  <c r="B28" i="42"/>
  <c r="B28" i="46"/>
  <c r="B28" i="41"/>
  <c r="A29" i="43"/>
  <c r="A29" i="42"/>
  <c r="A29" i="46"/>
  <c r="A29" i="41"/>
  <c r="B28" i="43"/>
  <c r="C28" i="43" l="1"/>
  <c r="B33" i="44" s="1"/>
  <c r="C28" i="41"/>
  <c r="A33" i="44" s="1"/>
  <c r="C28" i="46"/>
  <c r="H28" i="42"/>
  <c r="I28" i="42"/>
  <c r="F28" i="42"/>
  <c r="G28" i="42" s="1"/>
  <c r="E28" i="42"/>
  <c r="C28" i="42"/>
  <c r="D28" i="42"/>
  <c r="I47" i="49"/>
  <c r="K47" i="49" s="1"/>
  <c r="D47" i="49"/>
  <c r="E47" i="49" s="1"/>
  <c r="G47" i="49" s="1"/>
  <c r="F47" i="49"/>
  <c r="H47" i="49"/>
  <c r="J47" i="49"/>
  <c r="B47" i="49"/>
  <c r="C47" i="49" s="1"/>
  <c r="A48" i="49" s="1"/>
  <c r="K264" i="61"/>
  <c r="B264" i="61"/>
  <c r="C264" i="61" s="1"/>
  <c r="A265" i="61" s="1"/>
  <c r="J264" i="61"/>
  <c r="D264" i="61"/>
  <c r="E264" i="61" s="1"/>
  <c r="G264" i="61" s="1"/>
  <c r="L264" i="61" s="1"/>
  <c r="H264" i="61"/>
  <c r="F264" i="61"/>
  <c r="I264" i="61"/>
  <c r="A30" i="41"/>
  <c r="B29" i="46"/>
  <c r="A30" i="42"/>
  <c r="A30" i="43"/>
  <c r="B29" i="41"/>
  <c r="A30" i="46"/>
  <c r="B29" i="42"/>
  <c r="B29" i="43"/>
  <c r="C29" i="43" l="1"/>
  <c r="B34" i="44" s="1"/>
  <c r="F29" i="42"/>
  <c r="G29" i="42" s="1"/>
  <c r="C29" i="42"/>
  <c r="D29" i="42"/>
  <c r="I29" i="42"/>
  <c r="E29" i="42"/>
  <c r="H29" i="42"/>
  <c r="C29" i="41"/>
  <c r="A34" i="44" s="1"/>
  <c r="C29" i="46"/>
  <c r="K265" i="61"/>
  <c r="D265" i="61"/>
  <c r="E265" i="61" s="1"/>
  <c r="G265" i="61" s="1"/>
  <c r="I265" i="61"/>
  <c r="H265" i="61"/>
  <c r="F265" i="61"/>
  <c r="B265" i="61"/>
  <c r="C265" i="61" s="1"/>
  <c r="A266" i="61" s="1"/>
  <c r="J265" i="61"/>
  <c r="L265" i="61"/>
  <c r="H48" i="49"/>
  <c r="K48" i="49"/>
  <c r="G48" i="49"/>
  <c r="F48" i="49"/>
  <c r="D48" i="49"/>
  <c r="E48" i="49" s="1"/>
  <c r="J48" i="49"/>
  <c r="B48" i="49"/>
  <c r="C48" i="49" s="1"/>
  <c r="A49" i="49" s="1"/>
  <c r="I48" i="49"/>
  <c r="A31" i="46"/>
  <c r="A31" i="43"/>
  <c r="B30" i="42"/>
  <c r="A31" i="41"/>
  <c r="B30" i="46"/>
  <c r="B30" i="43"/>
  <c r="A31" i="42"/>
  <c r="B30" i="41"/>
  <c r="C30" i="41" l="1"/>
  <c r="A35" i="44" s="1"/>
  <c r="C30" i="43"/>
  <c r="B35" i="44" s="1"/>
  <c r="C30" i="46"/>
  <c r="H30" i="42"/>
  <c r="I30" i="42"/>
  <c r="D30" i="42"/>
  <c r="C30" i="42"/>
  <c r="F30" i="42"/>
  <c r="G30" i="42" s="1"/>
  <c r="E30" i="42"/>
  <c r="H266" i="61"/>
  <c r="B266" i="61"/>
  <c r="C266" i="61" s="1"/>
  <c r="A267" i="61" s="1"/>
  <c r="I266" i="61"/>
  <c r="D266" i="61"/>
  <c r="E266" i="61" s="1"/>
  <c r="G266" i="61" s="1"/>
  <c r="L266" i="61" s="1"/>
  <c r="K266" i="61"/>
  <c r="F266" i="61"/>
  <c r="J266" i="61"/>
  <c r="K49" i="49"/>
  <c r="J49" i="49"/>
  <c r="B49" i="49"/>
  <c r="C49" i="49" s="1"/>
  <c r="A50" i="49" s="1"/>
  <c r="I49" i="49"/>
  <c r="F49" i="49"/>
  <c r="D49" i="49"/>
  <c r="E49" i="49" s="1"/>
  <c r="G49" i="49" s="1"/>
  <c r="H49" i="49"/>
  <c r="B31" i="42"/>
  <c r="B31" i="41"/>
  <c r="B31" i="43"/>
  <c r="A32" i="46"/>
  <c r="A32" i="42"/>
  <c r="A32" i="41"/>
  <c r="A32" i="43"/>
  <c r="B31" i="46"/>
  <c r="C31" i="46" l="1"/>
  <c r="C31" i="43"/>
  <c r="B36" i="44" s="1"/>
  <c r="C31" i="41"/>
  <c r="A36" i="44" s="1"/>
  <c r="C31" i="42"/>
  <c r="F31" i="42"/>
  <c r="G31" i="42" s="1"/>
  <c r="D31" i="42"/>
  <c r="H31" i="42"/>
  <c r="E31" i="42"/>
  <c r="I31" i="42"/>
  <c r="D267" i="61"/>
  <c r="E267" i="61" s="1"/>
  <c r="G267" i="61" s="1"/>
  <c r="K267" i="61"/>
  <c r="B267" i="61"/>
  <c r="C267" i="61" s="1"/>
  <c r="A268" i="61" s="1"/>
  <c r="F267" i="61"/>
  <c r="H267" i="61"/>
  <c r="J267" i="61"/>
  <c r="L267" i="61" s="1"/>
  <c r="I267" i="61"/>
  <c r="H50" i="49"/>
  <c r="J50" i="49"/>
  <c r="D50" i="49"/>
  <c r="E50" i="49" s="1"/>
  <c r="G50" i="49" s="1"/>
  <c r="K50" i="49"/>
  <c r="B50" i="49"/>
  <c r="C50" i="49" s="1"/>
  <c r="F50" i="49"/>
  <c r="I50" i="49"/>
  <c r="A33" i="43"/>
  <c r="A33" i="41"/>
  <c r="B32" i="42"/>
  <c r="B32" i="46"/>
  <c r="B32" i="43"/>
  <c r="B32" i="41"/>
  <c r="A33" i="42"/>
  <c r="A33" i="46"/>
  <c r="C32" i="41" l="1"/>
  <c r="A37" i="44" s="1"/>
  <c r="C32" i="43"/>
  <c r="B37" i="44" s="1"/>
  <c r="C32" i="46"/>
  <c r="H32" i="42"/>
  <c r="I32" i="42"/>
  <c r="D32" i="42"/>
  <c r="E32" i="42"/>
  <c r="F32" i="42"/>
  <c r="G32" i="42" s="1"/>
  <c r="C32" i="42"/>
  <c r="B268" i="61"/>
  <c r="C268" i="61" s="1"/>
  <c r="A269" i="61" s="1"/>
  <c r="J268" i="61"/>
  <c r="D268" i="61"/>
  <c r="E268" i="61" s="1"/>
  <c r="G268" i="61" s="1"/>
  <c r="L268" i="61" s="1"/>
  <c r="K268" i="61"/>
  <c r="H268" i="61"/>
  <c r="F268" i="61"/>
  <c r="I268" i="61"/>
  <c r="A34" i="46"/>
  <c r="B33" i="42"/>
  <c r="B33" i="41"/>
  <c r="B33" i="43"/>
  <c r="B33" i="46"/>
  <c r="A34" i="42"/>
  <c r="A34" i="41"/>
  <c r="A34" i="43"/>
  <c r="C33" i="46" l="1"/>
  <c r="C33" i="43"/>
  <c r="B38" i="44" s="1"/>
  <c r="C33" i="41"/>
  <c r="A38" i="44" s="1"/>
  <c r="F33" i="42"/>
  <c r="G33" i="42" s="1"/>
  <c r="C33" i="42"/>
  <c r="E33" i="42"/>
  <c r="H33" i="42"/>
  <c r="D33" i="42"/>
  <c r="I33" i="42"/>
  <c r="I269" i="61"/>
  <c r="K269" i="61"/>
  <c r="F269" i="61"/>
  <c r="D269" i="61"/>
  <c r="E269" i="61" s="1"/>
  <c r="G269" i="61" s="1"/>
  <c r="J269" i="61"/>
  <c r="L269" i="61"/>
  <c r="B269" i="61"/>
  <c r="C269" i="61" s="1"/>
  <c r="A270" i="61" s="1"/>
  <c r="H269" i="61"/>
  <c r="B34" i="43"/>
  <c r="A35" i="41"/>
  <c r="B34" i="42"/>
  <c r="A35" i="43"/>
  <c r="B34" i="41"/>
  <c r="A35" i="42"/>
  <c r="B34" i="46"/>
  <c r="A35" i="46"/>
  <c r="C34" i="46" l="1"/>
  <c r="C34" i="41"/>
  <c r="A39" i="44" s="1"/>
  <c r="H34" i="42"/>
  <c r="C34" i="42"/>
  <c r="I34" i="42"/>
  <c r="F34" i="42"/>
  <c r="G34" i="42" s="1"/>
  <c r="E34" i="42"/>
  <c r="D34" i="42"/>
  <c r="C34" i="43"/>
  <c r="B39" i="44" s="1"/>
  <c r="L270" i="61"/>
  <c r="B270" i="61"/>
  <c r="C270" i="61" s="1"/>
  <c r="A271" i="61" s="1"/>
  <c r="J270" i="61"/>
  <c r="D270" i="61"/>
  <c r="E270" i="61" s="1"/>
  <c r="G270" i="61" s="1"/>
  <c r="H270" i="61"/>
  <c r="K270" i="61"/>
  <c r="F270" i="61"/>
  <c r="I270" i="61"/>
  <c r="B35" i="46"/>
  <c r="B35" i="42"/>
  <c r="B35" i="43"/>
  <c r="A36" i="41"/>
  <c r="A36" i="46"/>
  <c r="A36" i="42"/>
  <c r="A36" i="43"/>
  <c r="B35" i="41"/>
  <c r="C35" i="41" l="1"/>
  <c r="A40" i="44" s="1"/>
  <c r="C35" i="43"/>
  <c r="B40" i="44" s="1"/>
  <c r="I35" i="42"/>
  <c r="C35" i="42"/>
  <c r="H35" i="42"/>
  <c r="E35" i="42"/>
  <c r="D35" i="42"/>
  <c r="F35" i="42"/>
  <c r="G35" i="42" s="1"/>
  <c r="C35" i="46"/>
  <c r="F271" i="61"/>
  <c r="B271" i="61"/>
  <c r="C271" i="61" s="1"/>
  <c r="A272" i="61" s="1"/>
  <c r="D271" i="61"/>
  <c r="E271" i="61" s="1"/>
  <c r="G271" i="61" s="1"/>
  <c r="L271" i="61" s="1"/>
  <c r="H271" i="61"/>
  <c r="J271" i="61"/>
  <c r="K271" i="61"/>
  <c r="I271" i="61"/>
  <c r="B36" i="43"/>
  <c r="A37" i="42"/>
  <c r="A37" i="46"/>
  <c r="B36" i="41"/>
  <c r="A37" i="43"/>
  <c r="B36" i="42"/>
  <c r="B36" i="46"/>
  <c r="A37" i="41"/>
  <c r="C36" i="46" l="1"/>
  <c r="C36" i="42"/>
  <c r="I36" i="42"/>
  <c r="D36" i="42"/>
  <c r="H36" i="42"/>
  <c r="F36" i="42"/>
  <c r="G36" i="42" s="1"/>
  <c r="E36" i="42"/>
  <c r="C36" i="41"/>
  <c r="A41" i="44" s="1"/>
  <c r="C36" i="43"/>
  <c r="B41" i="44" s="1"/>
  <c r="D272" i="61"/>
  <c r="E272" i="61" s="1"/>
  <c r="G272" i="61" s="1"/>
  <c r="F272" i="61"/>
  <c r="I272" i="61"/>
  <c r="H272" i="61"/>
  <c r="J272" i="61"/>
  <c r="L272" i="61" s="1"/>
  <c r="B272" i="61"/>
  <c r="C272" i="61" s="1"/>
  <c r="A273" i="61" s="1"/>
  <c r="K272" i="61"/>
  <c r="A38" i="41"/>
  <c r="A38" i="43"/>
  <c r="B37" i="46"/>
  <c r="A38" i="42"/>
  <c r="B37" i="41"/>
  <c r="B37" i="43"/>
  <c r="A38" i="46"/>
  <c r="B37" i="42"/>
  <c r="D37" i="42" l="1"/>
  <c r="H37" i="42"/>
  <c r="F37" i="42"/>
  <c r="G37" i="42" s="1"/>
  <c r="I37" i="42"/>
  <c r="C37" i="42"/>
  <c r="E37" i="42"/>
  <c r="C37" i="43"/>
  <c r="B42" i="44" s="1"/>
  <c r="C37" i="41"/>
  <c r="A42" i="44" s="1"/>
  <c r="C37" i="46"/>
  <c r="H273" i="61"/>
  <c r="J273" i="61"/>
  <c r="B273" i="61"/>
  <c r="C273" i="61" s="1"/>
  <c r="A274" i="61" s="1"/>
  <c r="D273" i="61"/>
  <c r="E273" i="61" s="1"/>
  <c r="G273" i="61" s="1"/>
  <c r="L273" i="61" s="1"/>
  <c r="K273" i="61"/>
  <c r="I273" i="61"/>
  <c r="F273" i="61"/>
  <c r="A39" i="46"/>
  <c r="A39" i="42"/>
  <c r="A39" i="43"/>
  <c r="A39" i="41"/>
  <c r="B38" i="46"/>
  <c r="B38" i="42"/>
  <c r="B38" i="43"/>
  <c r="B38" i="41"/>
  <c r="C38" i="41" l="1"/>
  <c r="A43" i="44" s="1"/>
  <c r="C38" i="43"/>
  <c r="B43" i="44" s="1"/>
  <c r="H38" i="42"/>
  <c r="I38" i="42"/>
  <c r="E38" i="42"/>
  <c r="F38" i="42"/>
  <c r="G38" i="42" s="1"/>
  <c r="D38" i="42"/>
  <c r="C38" i="42"/>
  <c r="C38" i="46"/>
  <c r="K274" i="61"/>
  <c r="B274" i="61"/>
  <c r="C274" i="61" s="1"/>
  <c r="A275" i="61" s="1"/>
  <c r="D274" i="61"/>
  <c r="E274" i="61" s="1"/>
  <c r="G274" i="61" s="1"/>
  <c r="F274" i="61"/>
  <c r="I274" i="61"/>
  <c r="H274" i="61"/>
  <c r="J274" i="61"/>
  <c r="L274" i="61" s="1"/>
  <c r="A40" i="41"/>
  <c r="A40" i="43"/>
  <c r="B39" i="42"/>
  <c r="A40" i="46"/>
  <c r="B39" i="41"/>
  <c r="B39" i="43"/>
  <c r="A40" i="42"/>
  <c r="B39" i="46"/>
  <c r="C39" i="46" l="1"/>
  <c r="C39" i="43"/>
  <c r="B44" i="44" s="1"/>
  <c r="C39" i="41"/>
  <c r="A44" i="44" s="1"/>
  <c r="H39" i="42"/>
  <c r="C39" i="42"/>
  <c r="I39" i="42"/>
  <c r="D39" i="42"/>
  <c r="F39" i="42"/>
  <c r="G39" i="42" s="1"/>
  <c r="E39" i="42"/>
  <c r="D275" i="61"/>
  <c r="E275" i="61" s="1"/>
  <c r="G275" i="61" s="1"/>
  <c r="L275" i="61" s="1"/>
  <c r="B275" i="61"/>
  <c r="C275" i="61" s="1"/>
  <c r="A276" i="61" s="1"/>
  <c r="H275" i="61"/>
  <c r="F275" i="61"/>
  <c r="I275" i="61"/>
  <c r="K275" i="61"/>
  <c r="J275" i="61"/>
  <c r="A41" i="42"/>
  <c r="A41" i="46"/>
  <c r="A41" i="43"/>
  <c r="B40" i="41"/>
  <c r="B40" i="42"/>
  <c r="B40" i="46"/>
  <c r="B40" i="43"/>
  <c r="A41" i="41"/>
  <c r="C40" i="43" l="1"/>
  <c r="B45" i="44" s="1"/>
  <c r="C40" i="46"/>
  <c r="H40" i="42"/>
  <c r="C40" i="42"/>
  <c r="D40" i="42"/>
  <c r="E40" i="42"/>
  <c r="F40" i="42"/>
  <c r="G40" i="42" s="1"/>
  <c r="I40" i="42"/>
  <c r="C40" i="41"/>
  <c r="A45" i="44" s="1"/>
  <c r="F276" i="61"/>
  <c r="B276" i="61"/>
  <c r="C276" i="61" s="1"/>
  <c r="A277" i="61" s="1"/>
  <c r="K276" i="61"/>
  <c r="J276" i="61"/>
  <c r="L276" i="61" s="1"/>
  <c r="I276" i="61"/>
  <c r="H276" i="61"/>
  <c r="D276" i="61"/>
  <c r="E276" i="61" s="1"/>
  <c r="G276" i="61" s="1"/>
  <c r="A42" i="41"/>
  <c r="B41" i="46"/>
  <c r="B41" i="41"/>
  <c r="A42" i="43"/>
  <c r="A42" i="46"/>
  <c r="B41" i="42"/>
  <c r="B41" i="43"/>
  <c r="A42" i="42"/>
  <c r="C41" i="43" l="1"/>
  <c r="B46" i="44" s="1"/>
  <c r="I41" i="42"/>
  <c r="C41" i="42"/>
  <c r="D41" i="42"/>
  <c r="E41" i="42"/>
  <c r="F41" i="42"/>
  <c r="G41" i="42" s="1"/>
  <c r="H41" i="42"/>
  <c r="C41" i="41"/>
  <c r="A46" i="44" s="1"/>
  <c r="C41" i="46"/>
  <c r="I277" i="61"/>
  <c r="K277" i="61"/>
  <c r="B277" i="61"/>
  <c r="C277" i="61" s="1"/>
  <c r="A278" i="61" s="1"/>
  <c r="J277" i="61"/>
  <c r="H277" i="61"/>
  <c r="F277" i="61"/>
  <c r="D277" i="61"/>
  <c r="E277" i="61" s="1"/>
  <c r="G277" i="61" s="1"/>
  <c r="L277" i="61" s="1"/>
  <c r="A43" i="42"/>
  <c r="A43" i="46"/>
  <c r="A43" i="43"/>
  <c r="B42" i="41"/>
  <c r="B42" i="42"/>
  <c r="B42" i="46"/>
  <c r="B42" i="43"/>
  <c r="A43" i="41"/>
  <c r="C42" i="43" l="1"/>
  <c r="B47" i="44" s="1"/>
  <c r="C42" i="46"/>
  <c r="I42" i="42"/>
  <c r="D42" i="42"/>
  <c r="C42" i="42"/>
  <c r="F42" i="42"/>
  <c r="G42" i="42" s="1"/>
  <c r="H42" i="42"/>
  <c r="E42" i="42"/>
  <c r="C42" i="41"/>
  <c r="A47" i="44" s="1"/>
  <c r="D278" i="61"/>
  <c r="E278" i="61" s="1"/>
  <c r="G278" i="61" s="1"/>
  <c r="J278" i="61"/>
  <c r="L278" i="61" s="1"/>
  <c r="F278" i="61"/>
  <c r="B278" i="61"/>
  <c r="C278" i="61" s="1"/>
  <c r="A279" i="61" s="1"/>
  <c r="I278" i="61"/>
  <c r="K278" i="61"/>
  <c r="H278" i="61"/>
  <c r="B43" i="41"/>
  <c r="B43" i="43"/>
  <c r="B43" i="46"/>
  <c r="A44" i="41"/>
  <c r="A44" i="43"/>
  <c r="A44" i="46"/>
  <c r="A44" i="42"/>
  <c r="B43" i="42"/>
  <c r="D43" i="42" l="1"/>
  <c r="E43" i="42"/>
  <c r="I43" i="42"/>
  <c r="F43" i="42"/>
  <c r="G43" i="42" s="1"/>
  <c r="C43" i="42"/>
  <c r="H43" i="42"/>
  <c r="C43" i="46"/>
  <c r="C43" i="43"/>
  <c r="B48" i="44" s="1"/>
  <c r="C43" i="41"/>
  <c r="A48" i="44" s="1"/>
  <c r="F279" i="61"/>
  <c r="I279" i="61"/>
  <c r="D279" i="61"/>
  <c r="E279" i="61" s="1"/>
  <c r="G279" i="61" s="1"/>
  <c r="L279" i="61" s="1"/>
  <c r="B279" i="61"/>
  <c r="C279" i="61" s="1"/>
  <c r="A280" i="61" s="1"/>
  <c r="H279" i="61"/>
  <c r="K279" i="61"/>
  <c r="J279" i="61"/>
  <c r="B44" i="42"/>
  <c r="A45" i="46"/>
  <c r="B44" i="43"/>
  <c r="A45" i="41"/>
  <c r="A45" i="42"/>
  <c r="B44" i="46"/>
  <c r="A45" i="43"/>
  <c r="B44" i="41"/>
  <c r="C44" i="41" l="1"/>
  <c r="A49" i="44" s="1"/>
  <c r="C44" i="46"/>
  <c r="C44" i="43"/>
  <c r="B49" i="44" s="1"/>
  <c r="F44" i="42"/>
  <c r="G44" i="42" s="1"/>
  <c r="D44" i="42"/>
  <c r="E44" i="42"/>
  <c r="C44" i="42"/>
  <c r="I44" i="42"/>
  <c r="H44" i="42"/>
  <c r="D280" i="61"/>
  <c r="E280" i="61" s="1"/>
  <c r="G280" i="61" s="1"/>
  <c r="F280" i="61"/>
  <c r="I280" i="61"/>
  <c r="K280" i="61"/>
  <c r="J280" i="61"/>
  <c r="L280" i="61" s="1"/>
  <c r="B280" i="61"/>
  <c r="C280" i="61" s="1"/>
  <c r="A281" i="61" s="1"/>
  <c r="H280" i="61"/>
  <c r="A46" i="43"/>
  <c r="A46" i="42"/>
  <c r="B45" i="41"/>
  <c r="B45" i="46"/>
  <c r="B45" i="43"/>
  <c r="B45" i="42"/>
  <c r="A46" i="41"/>
  <c r="A46" i="46"/>
  <c r="C45" i="42" l="1"/>
  <c r="I45" i="42"/>
  <c r="E45" i="42"/>
  <c r="F45" i="42"/>
  <c r="G45" i="42" s="1"/>
  <c r="H45" i="42"/>
  <c r="D45" i="42"/>
  <c r="C45" i="43"/>
  <c r="B50" i="44" s="1"/>
  <c r="C45" i="46"/>
  <c r="C45" i="41"/>
  <c r="A50" i="44" s="1"/>
  <c r="I281" i="61"/>
  <c r="B281" i="61"/>
  <c r="C281" i="61" s="1"/>
  <c r="A282" i="61" s="1"/>
  <c r="H281" i="61"/>
  <c r="K281" i="61"/>
  <c r="L281" i="61"/>
  <c r="F281" i="61"/>
  <c r="J281" i="61"/>
  <c r="D281" i="61"/>
  <c r="E281" i="61" s="1"/>
  <c r="G281" i="61" s="1"/>
  <c r="B46" i="46"/>
  <c r="A47" i="41"/>
  <c r="B46" i="42"/>
  <c r="A47" i="43"/>
  <c r="A47" i="46"/>
  <c r="B46" i="41"/>
  <c r="A47" i="42"/>
  <c r="B46" i="43"/>
  <c r="C46" i="43" l="1"/>
  <c r="B51" i="44" s="1"/>
  <c r="C46" i="41"/>
  <c r="A51" i="44" s="1"/>
  <c r="E46" i="42"/>
  <c r="I46" i="42"/>
  <c r="H46" i="42"/>
  <c r="F46" i="42"/>
  <c r="G46" i="42" s="1"/>
  <c r="C46" i="42"/>
  <c r="D46" i="42"/>
  <c r="C46" i="46"/>
  <c r="D282" i="61"/>
  <c r="E282" i="61" s="1"/>
  <c r="G282" i="61" s="1"/>
  <c r="L282" i="61" s="1"/>
  <c r="H282" i="61"/>
  <c r="I282" i="61"/>
  <c r="F282" i="61"/>
  <c r="K282" i="61"/>
  <c r="J282" i="61"/>
  <c r="B282" i="61"/>
  <c r="C282" i="61" s="1"/>
  <c r="A283" i="61" s="1"/>
  <c r="A48" i="42"/>
  <c r="B47" i="46"/>
  <c r="A48" i="43"/>
  <c r="A48" i="41"/>
  <c r="B47" i="42"/>
  <c r="A48" i="46"/>
  <c r="B47" i="43"/>
  <c r="B47" i="41"/>
  <c r="C47" i="41" l="1"/>
  <c r="A52" i="44" s="1"/>
  <c r="C47" i="43"/>
  <c r="B52" i="44" s="1"/>
  <c r="F47" i="42"/>
  <c r="G47" i="42" s="1"/>
  <c r="I47" i="42"/>
  <c r="E47" i="42"/>
  <c r="D47" i="42"/>
  <c r="H47" i="42"/>
  <c r="C47" i="42"/>
  <c r="C47" i="46"/>
  <c r="K283" i="61"/>
  <c r="B283" i="61"/>
  <c r="C283" i="61" s="1"/>
  <c r="A284" i="61" s="1"/>
  <c r="J283" i="61"/>
  <c r="L283" i="61" s="1"/>
  <c r="I283" i="61"/>
  <c r="D283" i="61"/>
  <c r="E283" i="61" s="1"/>
  <c r="G283" i="61" s="1"/>
  <c r="H283" i="61"/>
  <c r="F283" i="61"/>
  <c r="B48" i="46"/>
  <c r="B48" i="41"/>
  <c r="A49" i="43"/>
  <c r="B48" i="42"/>
  <c r="A49" i="46"/>
  <c r="A49" i="41"/>
  <c r="B48" i="43"/>
  <c r="A49" i="42"/>
  <c r="C48" i="43" l="1"/>
  <c r="B53" i="44" s="1"/>
  <c r="H48" i="42"/>
  <c r="F48" i="42"/>
  <c r="G48" i="42" s="1"/>
  <c r="C48" i="42"/>
  <c r="I48" i="42"/>
  <c r="E48" i="42"/>
  <c r="D48" i="42"/>
  <c r="C48" i="41"/>
  <c r="A53" i="44" s="1"/>
  <c r="C48" i="46"/>
  <c r="H284" i="61"/>
  <c r="F284" i="61"/>
  <c r="D284" i="61"/>
  <c r="E284" i="61" s="1"/>
  <c r="G284" i="61" s="1"/>
  <c r="L284" i="61" s="1"/>
  <c r="K284" i="61"/>
  <c r="B284" i="61"/>
  <c r="C284" i="61" s="1"/>
  <c r="A285" i="61" s="1"/>
  <c r="I284" i="61"/>
  <c r="J284" i="61"/>
  <c r="B49" i="42"/>
  <c r="A50" i="41"/>
  <c r="A50" i="46"/>
  <c r="A50" i="43"/>
  <c r="A50" i="42"/>
  <c r="B49" i="41"/>
  <c r="B49" i="46"/>
  <c r="B49" i="43"/>
  <c r="C49" i="43" l="1"/>
  <c r="B54" i="44" s="1"/>
  <c r="C49" i="46"/>
  <c r="C49" i="41"/>
  <c r="A54" i="44" s="1"/>
  <c r="E49" i="42"/>
  <c r="F49" i="42"/>
  <c r="G49" i="42" s="1"/>
  <c r="I49" i="42"/>
  <c r="D49" i="42"/>
  <c r="C49" i="42"/>
  <c r="H49" i="42"/>
  <c r="F285" i="61"/>
  <c r="H285" i="61"/>
  <c r="J285" i="61"/>
  <c r="D285" i="61"/>
  <c r="E285" i="61" s="1"/>
  <c r="G285" i="61" s="1"/>
  <c r="L285" i="61" s="1"/>
  <c r="K285" i="61"/>
  <c r="I285" i="61"/>
  <c r="B285" i="61"/>
  <c r="C285" i="61" s="1"/>
  <c r="A286" i="61" s="1"/>
  <c r="B50" i="43"/>
  <c r="B50" i="41"/>
  <c r="B50" i="42"/>
  <c r="B50" i="46"/>
  <c r="C50" i="46" l="1"/>
  <c r="I50" i="42"/>
  <c r="E50" i="42"/>
  <c r="F50" i="42"/>
  <c r="G50" i="42" s="1"/>
  <c r="H50" i="42"/>
  <c r="D50" i="42"/>
  <c r="C50" i="42"/>
  <c r="C50" i="41"/>
  <c r="A55" i="44" s="1"/>
  <c r="C50" i="43"/>
  <c r="B55" i="44" s="1"/>
  <c r="K286" i="61"/>
  <c r="B286" i="61"/>
  <c r="C286" i="61" s="1"/>
  <c r="A287" i="61" s="1"/>
  <c r="F286" i="61"/>
  <c r="H286" i="61"/>
  <c r="I286" i="61"/>
  <c r="J286" i="61"/>
  <c r="L286" i="61" s="1"/>
  <c r="D286" i="61"/>
  <c r="E286" i="61" s="1"/>
  <c r="G286" i="61" s="1"/>
  <c r="E7" i="44" l="1"/>
  <c r="F7" i="44" s="1"/>
  <c r="B287" i="61"/>
  <c r="C287" i="61" s="1"/>
  <c r="A288" i="61" s="1"/>
  <c r="D287" i="61"/>
  <c r="E287" i="61" s="1"/>
  <c r="G287" i="61" s="1"/>
  <c r="L287" i="61" s="1"/>
  <c r="F287" i="61"/>
  <c r="K287" i="61"/>
  <c r="H287" i="61"/>
  <c r="I287" i="61"/>
  <c r="J287" i="61"/>
  <c r="E8" i="44" l="1"/>
  <c r="F8" i="44" s="1"/>
  <c r="C7" i="44"/>
  <c r="D7" i="44" s="1"/>
  <c r="E9" i="44"/>
  <c r="H288" i="61"/>
  <c r="I288" i="61"/>
  <c r="J288" i="61"/>
  <c r="L288" i="61" s="1"/>
  <c r="F288" i="61"/>
  <c r="D288" i="61"/>
  <c r="E288" i="61" s="1"/>
  <c r="G288" i="61" s="1"/>
  <c r="B288" i="61"/>
  <c r="C288" i="61" s="1"/>
  <c r="A289" i="61" s="1"/>
  <c r="K288" i="61"/>
  <c r="G7" i="44"/>
  <c r="C8" i="44" l="1"/>
  <c r="D8" i="44" s="1"/>
  <c r="G8" i="44"/>
  <c r="B289" i="61"/>
  <c r="C289" i="61" s="1"/>
  <c r="A290" i="61" s="1"/>
  <c r="D289" i="61"/>
  <c r="E289" i="61" s="1"/>
  <c r="G289" i="61" s="1"/>
  <c r="J289" i="61"/>
  <c r="F289" i="61"/>
  <c r="H289" i="61"/>
  <c r="K289" i="61"/>
  <c r="I289" i="61"/>
  <c r="L289" i="61"/>
  <c r="H8" i="44"/>
  <c r="I8" i="44"/>
  <c r="I7" i="44"/>
  <c r="H7" i="44"/>
  <c r="F9" i="44"/>
  <c r="C9" i="44"/>
  <c r="D9" i="44" s="1"/>
  <c r="G9" i="44"/>
  <c r="E10" i="44"/>
  <c r="F10" i="44" l="1"/>
  <c r="G10" i="44"/>
  <c r="E11" i="44"/>
  <c r="C10" i="44"/>
  <c r="D10" i="44" s="1"/>
  <c r="I9" i="44"/>
  <c r="H9" i="44"/>
  <c r="J290" i="61"/>
  <c r="I290" i="61"/>
  <c r="H290" i="61"/>
  <c r="F290" i="61"/>
  <c r="B290" i="61"/>
  <c r="C290" i="61" s="1"/>
  <c r="A291" i="61" s="1"/>
  <c r="D290" i="61"/>
  <c r="E290" i="61" s="1"/>
  <c r="G290" i="61" s="1"/>
  <c r="L290" i="61"/>
  <c r="K290" i="61"/>
  <c r="H10" i="44" l="1"/>
  <c r="I10" i="44"/>
  <c r="K291" i="61"/>
  <c r="H291" i="61"/>
  <c r="I291" i="61"/>
  <c r="D291" i="61"/>
  <c r="E291" i="61" s="1"/>
  <c r="G291" i="61" s="1"/>
  <c r="L291" i="61"/>
  <c r="F291" i="61"/>
  <c r="J291" i="61"/>
  <c r="B291" i="61"/>
  <c r="C291" i="61" s="1"/>
  <c r="A292" i="61" s="1"/>
  <c r="F11" i="44"/>
  <c r="G11" i="44"/>
  <c r="E12" i="44"/>
  <c r="C11" i="44"/>
  <c r="D11" i="44" s="1"/>
  <c r="I11" i="44" l="1"/>
  <c r="H11" i="44"/>
  <c r="I292" i="61"/>
  <c r="J292" i="61"/>
  <c r="D292" i="61"/>
  <c r="E292" i="61" s="1"/>
  <c r="G292" i="61" s="1"/>
  <c r="L292" i="61" s="1"/>
  <c r="H292" i="61"/>
  <c r="K292" i="61"/>
  <c r="F292" i="61"/>
  <c r="B292" i="61"/>
  <c r="C292" i="61" s="1"/>
  <c r="A293" i="61" s="1"/>
  <c r="F12" i="44"/>
  <c r="G12" i="44"/>
  <c r="C12" i="44"/>
  <c r="D12" i="44" s="1"/>
  <c r="E13" i="44"/>
  <c r="F13" i="44" l="1"/>
  <c r="G13" i="44"/>
  <c r="E14" i="44"/>
  <c r="C13" i="44"/>
  <c r="D13" i="44" s="1"/>
  <c r="H12" i="44"/>
  <c r="I12" i="44"/>
  <c r="D293" i="61"/>
  <c r="E293" i="61" s="1"/>
  <c r="G293" i="61" s="1"/>
  <c r="H293" i="61"/>
  <c r="L293" i="61"/>
  <c r="J293" i="61"/>
  <c r="K293" i="61"/>
  <c r="I293" i="61"/>
  <c r="F293" i="61"/>
  <c r="B293" i="61"/>
  <c r="C293" i="61" s="1"/>
  <c r="A294" i="61" s="1"/>
  <c r="H13" i="44" l="1"/>
  <c r="I13" i="44"/>
  <c r="I294" i="61"/>
  <c r="B294" i="61"/>
  <c r="C294" i="61" s="1"/>
  <c r="A295" i="61" s="1"/>
  <c r="K294" i="61"/>
  <c r="L294" i="61"/>
  <c r="H294" i="61"/>
  <c r="D294" i="61"/>
  <c r="E294" i="61" s="1"/>
  <c r="G294" i="61" s="1"/>
  <c r="F294" i="61"/>
  <c r="J294" i="61"/>
  <c r="E15" i="44"/>
  <c r="F14" i="44"/>
  <c r="G14" i="44"/>
  <c r="C14" i="44"/>
  <c r="D14" i="44" s="1"/>
  <c r="I14" i="44" l="1"/>
  <c r="H14" i="44"/>
  <c r="F15" i="44"/>
  <c r="C15" i="44"/>
  <c r="D15" i="44" s="1"/>
  <c r="E16" i="44"/>
  <c r="G15" i="44"/>
  <c r="D295" i="61"/>
  <c r="E295" i="61" s="1"/>
  <c r="G295" i="61" s="1"/>
  <c r="L295" i="61" s="1"/>
  <c r="I295" i="61"/>
  <c r="K295" i="61"/>
  <c r="J295" i="61"/>
  <c r="H295" i="61"/>
  <c r="F295" i="61"/>
  <c r="B295" i="61"/>
  <c r="C295" i="61" s="1"/>
  <c r="A296" i="61" s="1"/>
  <c r="H296" i="61" l="1"/>
  <c r="B296" i="61"/>
  <c r="C296" i="61" s="1"/>
  <c r="A297" i="61" s="1"/>
  <c r="L296" i="61"/>
  <c r="J296" i="61"/>
  <c r="D296" i="61"/>
  <c r="E296" i="61" s="1"/>
  <c r="G296" i="61" s="1"/>
  <c r="I296" i="61"/>
  <c r="F296" i="61"/>
  <c r="K296" i="61"/>
  <c r="F16" i="44"/>
  <c r="G16" i="44"/>
  <c r="C16" i="44"/>
  <c r="D16" i="44" s="1"/>
  <c r="E17" i="44"/>
  <c r="H15" i="44"/>
  <c r="I15" i="44"/>
  <c r="F17" i="44" l="1"/>
  <c r="E18" i="44"/>
  <c r="C17" i="44"/>
  <c r="D17" i="44" s="1"/>
  <c r="G17" i="44"/>
  <c r="I16" i="44"/>
  <c r="H16" i="44"/>
  <c r="I297" i="61"/>
  <c r="H297" i="61"/>
  <c r="B297" i="61"/>
  <c r="C297" i="61" s="1"/>
  <c r="A298" i="61" s="1"/>
  <c r="K297" i="61"/>
  <c r="F297" i="61"/>
  <c r="J297" i="61"/>
  <c r="D297" i="61"/>
  <c r="E297" i="61" s="1"/>
  <c r="G297" i="61" s="1"/>
  <c r="L297" i="61"/>
  <c r="K298" i="61" l="1"/>
  <c r="B298" i="61"/>
  <c r="C298" i="61" s="1"/>
  <c r="A299" i="61" s="1"/>
  <c r="H298" i="61"/>
  <c r="I298" i="61"/>
  <c r="D298" i="61"/>
  <c r="E298" i="61" s="1"/>
  <c r="G298" i="61" s="1"/>
  <c r="L298" i="61" s="1"/>
  <c r="J298" i="61"/>
  <c r="F298" i="61"/>
  <c r="H17" i="44"/>
  <c r="I17" i="44"/>
  <c r="F18" i="44"/>
  <c r="G18" i="44"/>
  <c r="E19" i="44"/>
  <c r="C18" i="44"/>
  <c r="D18" i="44" s="1"/>
  <c r="H18" i="44" l="1"/>
  <c r="I18" i="44"/>
  <c r="F19" i="44"/>
  <c r="G19" i="44"/>
  <c r="E20" i="44"/>
  <c r="C19" i="44"/>
  <c r="D19" i="44" s="1"/>
  <c r="H299" i="61"/>
  <c r="D299" i="61"/>
  <c r="E299" i="61" s="1"/>
  <c r="G299" i="61" s="1"/>
  <c r="B299" i="61"/>
  <c r="C299" i="61" s="1"/>
  <c r="A300" i="61" s="1"/>
  <c r="I299" i="61"/>
  <c r="L299" i="61"/>
  <c r="J299" i="61"/>
  <c r="F299" i="61"/>
  <c r="K299" i="61"/>
  <c r="B300" i="61" l="1"/>
  <c r="C300" i="61" s="1"/>
  <c r="A301" i="61" s="1"/>
  <c r="J300" i="61"/>
  <c r="H300" i="61"/>
  <c r="F300" i="61"/>
  <c r="L300" i="61"/>
  <c r="K300" i="61"/>
  <c r="I300" i="61"/>
  <c r="D300" i="61"/>
  <c r="E300" i="61" s="1"/>
  <c r="G300" i="61" s="1"/>
  <c r="F20" i="44"/>
  <c r="G20" i="44"/>
  <c r="C20" i="44"/>
  <c r="D20" i="44" s="1"/>
  <c r="E21" i="44"/>
  <c r="I19" i="44"/>
  <c r="H19" i="44"/>
  <c r="F21" i="44" l="1"/>
  <c r="G21" i="44"/>
  <c r="E22" i="44"/>
  <c r="C21" i="44"/>
  <c r="D21" i="44" s="1"/>
  <c r="I20" i="44"/>
  <c r="H20" i="44"/>
  <c r="I301" i="61"/>
  <c r="B301" i="61"/>
  <c r="C301" i="61" s="1"/>
  <c r="A302" i="61" s="1"/>
  <c r="F301" i="61"/>
  <c r="H301" i="61"/>
  <c r="J301" i="61"/>
  <c r="D301" i="61"/>
  <c r="E301" i="61" s="1"/>
  <c r="G301" i="61" s="1"/>
  <c r="L301" i="61" s="1"/>
  <c r="K301" i="61"/>
  <c r="J302" i="61" l="1"/>
  <c r="K302" i="61"/>
  <c r="F302" i="61"/>
  <c r="H302" i="61"/>
  <c r="B302" i="61"/>
  <c r="C302" i="61" s="1"/>
  <c r="A303" i="61" s="1"/>
  <c r="D302" i="61"/>
  <c r="E302" i="61" s="1"/>
  <c r="G302" i="61" s="1"/>
  <c r="L302" i="61" s="1"/>
  <c r="I302" i="61"/>
  <c r="I21" i="44"/>
  <c r="H21" i="44"/>
  <c r="F22" i="44"/>
  <c r="G22" i="44"/>
  <c r="E23" i="44"/>
  <c r="C22" i="44"/>
  <c r="D22" i="44" s="1"/>
  <c r="F23" i="44" l="1"/>
  <c r="G23" i="44"/>
  <c r="C23" i="44"/>
  <c r="D23" i="44" s="1"/>
  <c r="E24" i="44"/>
  <c r="H22" i="44"/>
  <c r="I22" i="44"/>
  <c r="F303" i="61"/>
  <c r="L303" i="61"/>
  <c r="I303" i="61"/>
  <c r="J303" i="61"/>
  <c r="K303" i="61"/>
  <c r="D303" i="61"/>
  <c r="E303" i="61" s="1"/>
  <c r="G303" i="61" s="1"/>
  <c r="H303" i="61"/>
  <c r="B303" i="61"/>
  <c r="C303" i="61" s="1"/>
  <c r="A304" i="61" s="1"/>
  <c r="I304" i="61" l="1"/>
  <c r="D304" i="61"/>
  <c r="E304" i="61" s="1"/>
  <c r="G304" i="61" s="1"/>
  <c r="L304" i="61" s="1"/>
  <c r="F304" i="61"/>
  <c r="J304" i="61"/>
  <c r="H304" i="61"/>
  <c r="K304" i="61"/>
  <c r="B304" i="61"/>
  <c r="C304" i="61" s="1"/>
  <c r="A305" i="61" s="1"/>
  <c r="F24" i="44"/>
  <c r="G24" i="44"/>
  <c r="E25" i="44"/>
  <c r="C24" i="44"/>
  <c r="D24" i="44" s="1"/>
  <c r="I23" i="44"/>
  <c r="H23" i="44"/>
  <c r="F25" i="44" l="1"/>
  <c r="G25" i="44"/>
  <c r="C25" i="44"/>
  <c r="D25" i="44" s="1"/>
  <c r="E26" i="44"/>
  <c r="H24" i="44"/>
  <c r="I24" i="44"/>
  <c r="I305" i="61"/>
  <c r="K305" i="61"/>
  <c r="D305" i="61"/>
  <c r="E305" i="61" s="1"/>
  <c r="G305" i="61" s="1"/>
  <c r="L305" i="61" s="1"/>
  <c r="F305" i="61"/>
  <c r="H305" i="61"/>
  <c r="B305" i="61"/>
  <c r="C305" i="61" s="1"/>
  <c r="A306" i="61" s="1"/>
  <c r="J305" i="61"/>
  <c r="L306" i="61" l="1"/>
  <c r="B306" i="61"/>
  <c r="C306" i="61" s="1"/>
  <c r="A307" i="61" s="1"/>
  <c r="H306" i="61"/>
  <c r="J306" i="61"/>
  <c r="D306" i="61"/>
  <c r="E306" i="61" s="1"/>
  <c r="G306" i="61" s="1"/>
  <c r="K306" i="61"/>
  <c r="F306" i="61"/>
  <c r="I306" i="61"/>
  <c r="F26" i="44"/>
  <c r="G26" i="44"/>
  <c r="C26" i="44"/>
  <c r="D26" i="44" s="1"/>
  <c r="E27" i="44"/>
  <c r="H25" i="44"/>
  <c r="I25" i="44"/>
  <c r="F27" i="44" l="1"/>
  <c r="G27" i="44"/>
  <c r="C27" i="44"/>
  <c r="D27" i="44" s="1"/>
  <c r="E28" i="44"/>
  <c r="I26" i="44"/>
  <c r="H26" i="44"/>
  <c r="D307" i="61"/>
  <c r="J307" i="61" s="1"/>
  <c r="F307" i="61"/>
  <c r="H307" i="61"/>
  <c r="K307" i="61"/>
  <c r="B307" i="61"/>
  <c r="C307" i="61" s="1"/>
  <c r="A308" i="61" s="1"/>
  <c r="I307" i="61"/>
  <c r="E307" i="61"/>
  <c r="G307" i="61" s="1"/>
  <c r="L307" i="61" s="1"/>
  <c r="F28" i="44" l="1"/>
  <c r="G28" i="44"/>
  <c r="E29" i="44"/>
  <c r="C28" i="44"/>
  <c r="D28" i="44" s="1"/>
  <c r="I27" i="44"/>
  <c r="H27" i="44"/>
  <c r="J308" i="61"/>
  <c r="H308" i="61"/>
  <c r="I308" i="61"/>
  <c r="K308" i="61"/>
  <c r="B308" i="61"/>
  <c r="C308" i="61" s="1"/>
  <c r="A309" i="61" s="1"/>
  <c r="D308" i="61"/>
  <c r="E308" i="61" s="1"/>
  <c r="G308" i="61" s="1"/>
  <c r="L308" i="61" s="1"/>
  <c r="F308" i="61"/>
  <c r="H28" i="44" l="1"/>
  <c r="I28" i="44"/>
  <c r="J309" i="61"/>
  <c r="B309" i="61"/>
  <c r="C309" i="61" s="1"/>
  <c r="A310" i="61" s="1"/>
  <c r="I309" i="61"/>
  <c r="F309" i="61"/>
  <c r="H309" i="61"/>
  <c r="D309" i="61"/>
  <c r="E309" i="61" s="1"/>
  <c r="G309" i="61" s="1"/>
  <c r="K309" i="61"/>
  <c r="L309" i="61"/>
  <c r="F29" i="44"/>
  <c r="E30" i="44"/>
  <c r="G29" i="44"/>
  <c r="C29" i="44"/>
  <c r="D29" i="44" s="1"/>
  <c r="F30" i="44" l="1"/>
  <c r="G30" i="44"/>
  <c r="E31" i="44"/>
  <c r="C30" i="44"/>
  <c r="D30" i="44" s="1"/>
  <c r="H310" i="61"/>
  <c r="I310" i="61"/>
  <c r="L310" i="61"/>
  <c r="F310" i="61"/>
  <c r="D310" i="61"/>
  <c r="E310" i="61" s="1"/>
  <c r="G310" i="61" s="1"/>
  <c r="B310" i="61"/>
  <c r="C310" i="61" s="1"/>
  <c r="A311" i="61" s="1"/>
  <c r="J310" i="61"/>
  <c r="K310" i="61"/>
  <c r="I29" i="44"/>
  <c r="H29" i="44"/>
  <c r="H311" i="61" l="1"/>
  <c r="K311" i="61"/>
  <c r="D311" i="61"/>
  <c r="E311" i="61" s="1"/>
  <c r="G311" i="61" s="1"/>
  <c r="L311" i="61"/>
  <c r="J311" i="61"/>
  <c r="F311" i="61"/>
  <c r="I311" i="61"/>
  <c r="B311" i="61"/>
  <c r="C311" i="61" s="1"/>
  <c r="A312" i="61" s="1"/>
  <c r="I30" i="44"/>
  <c r="H30" i="44"/>
  <c r="F31" i="44"/>
  <c r="G31" i="44"/>
  <c r="C31" i="44"/>
  <c r="D31" i="44" s="1"/>
  <c r="E32" i="44"/>
  <c r="F32" i="44" l="1"/>
  <c r="G32" i="44"/>
  <c r="C32" i="44"/>
  <c r="D32" i="44" s="1"/>
  <c r="E33" i="44"/>
  <c r="H31" i="44"/>
  <c r="I31" i="44"/>
  <c r="F312" i="61"/>
  <c r="I312" i="61"/>
  <c r="B312" i="61"/>
  <c r="C312" i="61" s="1"/>
  <c r="A313" i="61" s="1"/>
  <c r="K312" i="61"/>
  <c r="J312" i="61"/>
  <c r="D312" i="61"/>
  <c r="E312" i="61" s="1"/>
  <c r="G312" i="61" s="1"/>
  <c r="H312" i="61"/>
  <c r="L312" i="61"/>
  <c r="F33" i="44" l="1"/>
  <c r="G33" i="44"/>
  <c r="C33" i="44"/>
  <c r="D33" i="44" s="1"/>
  <c r="E34" i="44"/>
  <c r="I32" i="44"/>
  <c r="H32" i="44"/>
  <c r="K313" i="61"/>
  <c r="D313" i="61"/>
  <c r="E313" i="61" s="1"/>
  <c r="G313" i="61" s="1"/>
  <c r="L313" i="61" s="1"/>
  <c r="B313" i="61"/>
  <c r="C313" i="61" s="1"/>
  <c r="A314" i="61" s="1"/>
  <c r="H313" i="61"/>
  <c r="F313" i="61"/>
  <c r="J313" i="61"/>
  <c r="I313" i="61"/>
  <c r="F34" i="44" l="1"/>
  <c r="G34" i="44"/>
  <c r="E35" i="44"/>
  <c r="C34" i="44"/>
  <c r="D34" i="44" s="1"/>
  <c r="H33" i="44"/>
  <c r="I33" i="44"/>
  <c r="B314" i="61"/>
  <c r="C314" i="61" s="1"/>
  <c r="A315" i="61" s="1"/>
  <c r="K314" i="61"/>
  <c r="J314" i="61"/>
  <c r="I314" i="61"/>
  <c r="D314" i="61"/>
  <c r="E314" i="61" s="1"/>
  <c r="G314" i="61" s="1"/>
  <c r="L314" i="61"/>
  <c r="F314" i="61"/>
  <c r="H314" i="61"/>
  <c r="H34" i="44" l="1"/>
  <c r="I34" i="44"/>
  <c r="J315" i="61"/>
  <c r="F315" i="61"/>
  <c r="H315" i="61"/>
  <c r="D315" i="61"/>
  <c r="E315" i="61" s="1"/>
  <c r="G315" i="61" s="1"/>
  <c r="L315" i="61" s="1"/>
  <c r="K315" i="61"/>
  <c r="B315" i="61"/>
  <c r="C315" i="61" s="1"/>
  <c r="A316" i="61" s="1"/>
  <c r="I315" i="61"/>
  <c r="F35" i="44"/>
  <c r="G35" i="44"/>
  <c r="E36" i="44"/>
  <c r="C35" i="44"/>
  <c r="D35" i="44" s="1"/>
  <c r="F36" i="44" l="1"/>
  <c r="G36" i="44"/>
  <c r="C36" i="44"/>
  <c r="D36" i="44" s="1"/>
  <c r="E37" i="44"/>
  <c r="F316" i="61"/>
  <c r="K316" i="61"/>
  <c r="H316" i="61"/>
  <c r="D316" i="61"/>
  <c r="E316" i="61" s="1"/>
  <c r="G316" i="61" s="1"/>
  <c r="L316" i="61" s="1"/>
  <c r="B316" i="61"/>
  <c r="C316" i="61" s="1"/>
  <c r="A317" i="61" s="1"/>
  <c r="J316" i="61"/>
  <c r="I316" i="61"/>
  <c r="H35" i="44"/>
  <c r="I35" i="44"/>
  <c r="F37" i="44" l="1"/>
  <c r="G37" i="44"/>
  <c r="C37" i="44"/>
  <c r="D37" i="44" s="1"/>
  <c r="E38" i="44"/>
  <c r="I36" i="44"/>
  <c r="H36" i="44"/>
  <c r="J317" i="61"/>
  <c r="L317" i="61" s="1"/>
  <c r="K317" i="61"/>
  <c r="I317" i="61"/>
  <c r="H317" i="61"/>
  <c r="D317" i="61"/>
  <c r="E317" i="61" s="1"/>
  <c r="G317" i="61" s="1"/>
  <c r="F317" i="61"/>
  <c r="B317" i="61"/>
  <c r="C317" i="61" s="1"/>
  <c r="A318" i="61" s="1"/>
  <c r="F38" i="44" l="1"/>
  <c r="E39" i="44"/>
  <c r="C38" i="44"/>
  <c r="D38" i="44" s="1"/>
  <c r="G38" i="44"/>
  <c r="I37" i="44"/>
  <c r="H37" i="44"/>
  <c r="D318" i="61"/>
  <c r="E318" i="61" s="1"/>
  <c r="G318" i="61" s="1"/>
  <c r="H318" i="61"/>
  <c r="K318" i="61"/>
  <c r="F318" i="61"/>
  <c r="L318" i="61"/>
  <c r="J318" i="61"/>
  <c r="I318" i="61"/>
  <c r="B318" i="61"/>
  <c r="C318" i="61" s="1"/>
  <c r="A319" i="61" s="1"/>
  <c r="F319" i="61" l="1"/>
  <c r="I319" i="61"/>
  <c r="J319" i="61"/>
  <c r="L319" i="61" s="1"/>
  <c r="H319" i="61"/>
  <c r="B319" i="61"/>
  <c r="C319" i="61" s="1"/>
  <c r="A320" i="61" s="1"/>
  <c r="K319" i="61"/>
  <c r="D319" i="61"/>
  <c r="E319" i="61" s="1"/>
  <c r="G319" i="61" s="1"/>
  <c r="I38" i="44"/>
  <c r="H38" i="44"/>
  <c r="F39" i="44"/>
  <c r="G39" i="44"/>
  <c r="C39" i="44"/>
  <c r="D39" i="44" s="1"/>
  <c r="E40" i="44"/>
  <c r="F40" i="44" l="1"/>
  <c r="C40" i="44"/>
  <c r="D40" i="44" s="1"/>
  <c r="E41" i="44"/>
  <c r="G40" i="44"/>
  <c r="I39" i="44"/>
  <c r="H39" i="44"/>
  <c r="F320" i="61"/>
  <c r="K320" i="61"/>
  <c r="I320" i="61"/>
  <c r="L320" i="61"/>
  <c r="B320" i="61"/>
  <c r="C320" i="61" s="1"/>
  <c r="A321" i="61" s="1"/>
  <c r="H320" i="61"/>
  <c r="D320" i="61"/>
  <c r="E320" i="61" s="1"/>
  <c r="G320" i="61" s="1"/>
  <c r="J320" i="61"/>
  <c r="I40" i="44" l="1"/>
  <c r="H40" i="44"/>
  <c r="K321" i="61"/>
  <c r="B321" i="61"/>
  <c r="C321" i="61" s="1"/>
  <c r="A322" i="61" s="1"/>
  <c r="H321" i="61"/>
  <c r="D321" i="61"/>
  <c r="E321" i="61" s="1"/>
  <c r="G321" i="61" s="1"/>
  <c r="J321" i="61"/>
  <c r="I321" i="61"/>
  <c r="F321" i="61"/>
  <c r="L321" i="61"/>
  <c r="F41" i="44"/>
  <c r="G41" i="44"/>
  <c r="C41" i="44"/>
  <c r="D41" i="44" s="1"/>
  <c r="E42" i="44"/>
  <c r="F42" i="44" l="1"/>
  <c r="G42" i="44"/>
  <c r="E43" i="44"/>
  <c r="C42" i="44"/>
  <c r="D42" i="44" s="1"/>
  <c r="I41" i="44"/>
  <c r="H41" i="44"/>
  <c r="B322" i="61"/>
  <c r="C322" i="61" s="1"/>
  <c r="A323" i="61" s="1"/>
  <c r="F322" i="61"/>
  <c r="D322" i="61"/>
  <c r="E322" i="61" s="1"/>
  <c r="G322" i="61" s="1"/>
  <c r="I322" i="61"/>
  <c r="K322" i="61"/>
  <c r="J322" i="61"/>
  <c r="H322" i="61"/>
  <c r="L322" i="61"/>
  <c r="I42" i="44" l="1"/>
  <c r="H42" i="44"/>
  <c r="K323" i="61"/>
  <c r="J323" i="61"/>
  <c r="B323" i="61"/>
  <c r="C323" i="61" s="1"/>
  <c r="A324" i="61" s="1"/>
  <c r="H323" i="61"/>
  <c r="I323" i="61"/>
  <c r="F323" i="61"/>
  <c r="D323" i="61"/>
  <c r="E323" i="61" s="1"/>
  <c r="G323" i="61" s="1"/>
  <c r="L323" i="61" s="1"/>
  <c r="F43" i="44"/>
  <c r="G43" i="44"/>
  <c r="E44" i="44"/>
  <c r="C43" i="44"/>
  <c r="D43" i="44" s="1"/>
  <c r="F44" i="44" l="1"/>
  <c r="G44" i="44"/>
  <c r="C44" i="44"/>
  <c r="D44" i="44" s="1"/>
  <c r="E45" i="44"/>
  <c r="I43" i="44"/>
  <c r="H43" i="44"/>
  <c r="H324" i="61"/>
  <c r="B324" i="61"/>
  <c r="C324" i="61" s="1"/>
  <c r="A325" i="61" s="1"/>
  <c r="J324" i="61"/>
  <c r="F324" i="61"/>
  <c r="K324" i="61"/>
  <c r="I324" i="61"/>
  <c r="D324" i="61"/>
  <c r="E324" i="61" s="1"/>
  <c r="G324" i="61" s="1"/>
  <c r="L324" i="61" s="1"/>
  <c r="J325" i="61" l="1"/>
  <c r="D325" i="61"/>
  <c r="E325" i="61" s="1"/>
  <c r="G325" i="61" s="1"/>
  <c r="L325" i="61" s="1"/>
  <c r="I325" i="61"/>
  <c r="H325" i="61"/>
  <c r="F325" i="61"/>
  <c r="B325" i="61"/>
  <c r="C325" i="61" s="1"/>
  <c r="A326" i="61" s="1"/>
  <c r="K325" i="61"/>
  <c r="F45" i="44"/>
  <c r="C45" i="44"/>
  <c r="D45" i="44" s="1"/>
  <c r="G45" i="44"/>
  <c r="E46" i="44"/>
  <c r="H44" i="44"/>
  <c r="I44" i="44"/>
  <c r="H45" i="44" l="1"/>
  <c r="I45" i="44"/>
  <c r="K326" i="61"/>
  <c r="F326" i="61"/>
  <c r="H326" i="61"/>
  <c r="B326" i="61"/>
  <c r="C326" i="61" s="1"/>
  <c r="A327" i="61" s="1"/>
  <c r="L326" i="61"/>
  <c r="D326" i="61"/>
  <c r="E326" i="61" s="1"/>
  <c r="G326" i="61" s="1"/>
  <c r="I326" i="61"/>
  <c r="J326" i="61"/>
  <c r="F46" i="44"/>
  <c r="G46" i="44"/>
  <c r="C46" i="44"/>
  <c r="D46" i="44" s="1"/>
  <c r="E47" i="44"/>
  <c r="F47" i="44" l="1"/>
  <c r="C47" i="44"/>
  <c r="D47" i="44" s="1"/>
  <c r="E48" i="44"/>
  <c r="G47" i="44"/>
  <c r="H46" i="44"/>
  <c r="I46" i="44"/>
  <c r="K327" i="61"/>
  <c r="D327" i="61"/>
  <c r="E327" i="61" s="1"/>
  <c r="G327" i="61" s="1"/>
  <c r="L327" i="61" s="1"/>
  <c r="H327" i="61"/>
  <c r="J327" i="61"/>
  <c r="B327" i="61"/>
  <c r="C327" i="61" s="1"/>
  <c r="A328" i="61" s="1"/>
  <c r="I327" i="61"/>
  <c r="F327" i="61"/>
  <c r="I47" i="44" l="1"/>
  <c r="H47" i="44"/>
  <c r="D328" i="61"/>
  <c r="E328" i="61" s="1"/>
  <c r="G328" i="61" s="1"/>
  <c r="I328" i="61"/>
  <c r="B328" i="61"/>
  <c r="C328" i="61" s="1"/>
  <c r="A329" i="61" s="1"/>
  <c r="H328" i="61"/>
  <c r="J328" i="61"/>
  <c r="F328" i="61"/>
  <c r="L328" i="61"/>
  <c r="K328" i="61"/>
  <c r="F48" i="44"/>
  <c r="E49" i="44"/>
  <c r="G48" i="44"/>
  <c r="C48" i="44"/>
  <c r="D48" i="44" s="1"/>
  <c r="F49" i="44" l="1"/>
  <c r="C49" i="44"/>
  <c r="D49" i="44" s="1"/>
  <c r="E50" i="44"/>
  <c r="G49" i="44"/>
  <c r="H48" i="44"/>
  <c r="I48" i="44"/>
  <c r="B329" i="61"/>
  <c r="C329" i="61" s="1"/>
  <c r="A330" i="61" s="1"/>
  <c r="H329" i="61"/>
  <c r="L329" i="61"/>
  <c r="F329" i="61"/>
  <c r="K329" i="61"/>
  <c r="D329" i="61"/>
  <c r="E329" i="61" s="1"/>
  <c r="G329" i="61" s="1"/>
  <c r="J329" i="61"/>
  <c r="I329" i="61"/>
  <c r="H49" i="44" l="1"/>
  <c r="I49" i="44"/>
  <c r="I330" i="61"/>
  <c r="J330" i="61"/>
  <c r="L330" i="61" s="1"/>
  <c r="D330" i="61"/>
  <c r="E330" i="61" s="1"/>
  <c r="G330" i="61" s="1"/>
  <c r="B330" i="61"/>
  <c r="C330" i="61" s="1"/>
  <c r="A331" i="61" s="1"/>
  <c r="K330" i="61"/>
  <c r="F330" i="61"/>
  <c r="H330" i="61"/>
  <c r="F50" i="44"/>
  <c r="G50" i="44"/>
  <c r="C50" i="44"/>
  <c r="D50" i="44" s="1"/>
  <c r="E51" i="44"/>
  <c r="H331" i="61" l="1"/>
  <c r="D331" i="61"/>
  <c r="E331" i="61" s="1"/>
  <c r="G331" i="61" s="1"/>
  <c r="K331" i="61"/>
  <c r="I331" i="61"/>
  <c r="L331" i="61"/>
  <c r="B331" i="61"/>
  <c r="C331" i="61" s="1"/>
  <c r="A332" i="61" s="1"/>
  <c r="J331" i="61"/>
  <c r="F331" i="61"/>
  <c r="F51" i="44"/>
  <c r="C51" i="44"/>
  <c r="D51" i="44" s="1"/>
  <c r="G51" i="44"/>
  <c r="E52" i="44"/>
  <c r="H50" i="44"/>
  <c r="I50" i="44"/>
  <c r="F52" i="44" l="1"/>
  <c r="G52" i="44"/>
  <c r="E53" i="44"/>
  <c r="C52" i="44"/>
  <c r="D52" i="44" s="1"/>
  <c r="I332" i="61"/>
  <c r="D332" i="61"/>
  <c r="E332" i="61" s="1"/>
  <c r="G332" i="61" s="1"/>
  <c r="B332" i="61"/>
  <c r="C332" i="61" s="1"/>
  <c r="A333" i="61" s="1"/>
  <c r="J332" i="61"/>
  <c r="L332" i="61" s="1"/>
  <c r="H332" i="61"/>
  <c r="F332" i="61"/>
  <c r="K332" i="61"/>
  <c r="I51" i="44"/>
  <c r="H51" i="44"/>
  <c r="H52" i="44" l="1"/>
  <c r="I52" i="44"/>
  <c r="I333" i="61"/>
  <c r="J333" i="61"/>
  <c r="F333" i="61"/>
  <c r="B333" i="61"/>
  <c r="C333" i="61" s="1"/>
  <c r="A334" i="61" s="1"/>
  <c r="H333" i="61"/>
  <c r="K333" i="61"/>
  <c r="D333" i="61"/>
  <c r="E333" i="61" s="1"/>
  <c r="G333" i="61" s="1"/>
  <c r="L333" i="61" s="1"/>
  <c r="F53" i="44"/>
  <c r="G53" i="44"/>
  <c r="C53" i="44"/>
  <c r="D53" i="44" s="1"/>
  <c r="E54" i="44"/>
  <c r="H334" i="61" l="1"/>
  <c r="I334" i="61"/>
  <c r="J334" i="61"/>
  <c r="B334" i="61"/>
  <c r="C334" i="61" s="1"/>
  <c r="A335" i="61" s="1"/>
  <c r="F334" i="61"/>
  <c r="K334" i="61"/>
  <c r="D334" i="61"/>
  <c r="E334" i="61" s="1"/>
  <c r="G334" i="61" s="1"/>
  <c r="L334" i="61" s="1"/>
  <c r="F54" i="44"/>
  <c r="C54" i="44"/>
  <c r="D54" i="44" s="1"/>
  <c r="G54" i="44"/>
  <c r="E55" i="44"/>
  <c r="H53" i="44"/>
  <c r="I53" i="44"/>
  <c r="I54" i="44" l="1"/>
  <c r="H54" i="44"/>
  <c r="I335" i="61"/>
  <c r="F335" i="61"/>
  <c r="H335" i="61"/>
  <c r="D335" i="61"/>
  <c r="E335" i="61" s="1"/>
  <c r="G335" i="61" s="1"/>
  <c r="L335" i="61"/>
  <c r="J335" i="61"/>
  <c r="B335" i="61"/>
  <c r="C335" i="61" s="1"/>
  <c r="A336" i="61" s="1"/>
  <c r="K335" i="61"/>
  <c r="F55" i="44"/>
  <c r="E56" i="44"/>
  <c r="G55" i="44"/>
  <c r="C55" i="44"/>
  <c r="D55" i="44" s="1"/>
  <c r="I55" i="44" l="1"/>
  <c r="H55" i="44"/>
  <c r="K336" i="61"/>
  <c r="D336" i="61"/>
  <c r="E336" i="61" s="1"/>
  <c r="G336" i="61" s="1"/>
  <c r="I336" i="61"/>
  <c r="J336" i="61"/>
  <c r="L336" i="61" s="1"/>
  <c r="H336" i="61"/>
  <c r="B336" i="61"/>
  <c r="C336" i="61" s="1"/>
  <c r="A337" i="61" s="1"/>
  <c r="F336" i="61"/>
  <c r="F56" i="44"/>
  <c r="G56" i="44"/>
  <c r="E57" i="44"/>
  <c r="C56" i="44"/>
  <c r="D56" i="44" s="1"/>
  <c r="F57" i="44" l="1"/>
  <c r="G57" i="44"/>
  <c r="C57" i="44"/>
  <c r="D57" i="44" s="1"/>
  <c r="E58" i="44"/>
  <c r="H337" i="61"/>
  <c r="D337" i="61"/>
  <c r="E337" i="61" s="1"/>
  <c r="G337" i="61" s="1"/>
  <c r="L337" i="61" s="1"/>
  <c r="K337" i="61"/>
  <c r="J337" i="61"/>
  <c r="F337" i="61"/>
  <c r="B337" i="61"/>
  <c r="C337" i="61" s="1"/>
  <c r="A338" i="61" s="1"/>
  <c r="I337" i="61"/>
  <c r="I56" i="44"/>
  <c r="H56" i="44"/>
  <c r="I338" i="61" l="1"/>
  <c r="K338" i="61"/>
  <c r="L338" i="61"/>
  <c r="H338" i="61"/>
  <c r="D338" i="61"/>
  <c r="E338" i="61" s="1"/>
  <c r="G338" i="61" s="1"/>
  <c r="F338" i="61"/>
  <c r="B338" i="61"/>
  <c r="C338" i="61" s="1"/>
  <c r="A339" i="61" s="1"/>
  <c r="J338" i="61"/>
  <c r="F58" i="44"/>
  <c r="E59" i="44"/>
  <c r="G58" i="44"/>
  <c r="C58" i="44"/>
  <c r="D58" i="44" s="1"/>
  <c r="H57" i="44"/>
  <c r="I57" i="44"/>
  <c r="F59" i="44" l="1"/>
  <c r="G59" i="44"/>
  <c r="E60" i="44"/>
  <c r="C59" i="44"/>
  <c r="D59" i="44" s="1"/>
  <c r="I58" i="44"/>
  <c r="H58" i="44"/>
  <c r="D339" i="61"/>
  <c r="E339" i="61" s="1"/>
  <c r="G339" i="61" s="1"/>
  <c r="L339" i="61"/>
  <c r="K339" i="61"/>
  <c r="H339" i="61"/>
  <c r="I339" i="61"/>
  <c r="F339" i="61"/>
  <c r="B339" i="61"/>
  <c r="C339" i="61" s="1"/>
  <c r="A340" i="61" s="1"/>
  <c r="J339" i="61"/>
  <c r="I59" i="44" l="1"/>
  <c r="H59" i="44"/>
  <c r="K340" i="61"/>
  <c r="B340" i="61"/>
  <c r="C340" i="61" s="1"/>
  <c r="A341" i="61" s="1"/>
  <c r="D340" i="61"/>
  <c r="E340" i="61" s="1"/>
  <c r="G340" i="61" s="1"/>
  <c r="L340" i="61"/>
  <c r="I340" i="61"/>
  <c r="F340" i="61"/>
  <c r="H340" i="61"/>
  <c r="J340" i="61"/>
  <c r="F60" i="44"/>
  <c r="G60" i="44"/>
  <c r="C60" i="44"/>
  <c r="D60" i="44" s="1"/>
  <c r="E61" i="44"/>
  <c r="F61" i="44" l="1"/>
  <c r="G61" i="44"/>
  <c r="C61" i="44"/>
  <c r="D61" i="44" s="1"/>
  <c r="E62" i="44"/>
  <c r="I60" i="44"/>
  <c r="H60" i="44"/>
  <c r="H341" i="61"/>
  <c r="F341" i="61"/>
  <c r="J341" i="61"/>
  <c r="L341" i="61"/>
  <c r="D341" i="61"/>
  <c r="E341" i="61" s="1"/>
  <c r="G341" i="61" s="1"/>
  <c r="K341" i="61"/>
  <c r="I341" i="61"/>
  <c r="B341" i="61"/>
  <c r="C341" i="61" s="1"/>
  <c r="A342" i="61" s="1"/>
  <c r="H342" i="61" l="1"/>
  <c r="B342" i="61"/>
  <c r="C342" i="61" s="1"/>
  <c r="A343" i="61" s="1"/>
  <c r="I342" i="61"/>
  <c r="J342" i="61"/>
  <c r="L342" i="61" s="1"/>
  <c r="D342" i="61"/>
  <c r="E342" i="61" s="1"/>
  <c r="G342" i="61" s="1"/>
  <c r="K342" i="61"/>
  <c r="F342" i="61"/>
  <c r="F62" i="44"/>
  <c r="G62" i="44"/>
  <c r="E63" i="44"/>
  <c r="C62" i="44"/>
  <c r="D62" i="44" s="1"/>
  <c r="H61" i="44"/>
  <c r="I61" i="44"/>
  <c r="F63" i="44" l="1"/>
  <c r="G63" i="44"/>
  <c r="C63" i="44"/>
  <c r="D63" i="44" s="1"/>
  <c r="E64" i="44"/>
  <c r="F343" i="61"/>
  <c r="B343" i="61"/>
  <c r="C343" i="61" s="1"/>
  <c r="A344" i="61" s="1"/>
  <c r="D343" i="61"/>
  <c r="E343" i="61" s="1"/>
  <c r="G343" i="61" s="1"/>
  <c r="H343" i="61"/>
  <c r="K343" i="61"/>
  <c r="J343" i="61"/>
  <c r="I343" i="61"/>
  <c r="L343" i="61"/>
  <c r="I62" i="44"/>
  <c r="H62" i="44"/>
  <c r="D344" i="61" l="1"/>
  <c r="E344" i="61" s="1"/>
  <c r="G344" i="61" s="1"/>
  <c r="B344" i="61"/>
  <c r="C344" i="61" s="1"/>
  <c r="A345" i="61" s="1"/>
  <c r="H344" i="61"/>
  <c r="L344" i="61"/>
  <c r="J344" i="61"/>
  <c r="I344" i="61"/>
  <c r="K344" i="61"/>
  <c r="F344" i="61"/>
  <c r="F64" i="44"/>
  <c r="G64" i="44"/>
  <c r="C64" i="44"/>
  <c r="D64" i="44" s="1"/>
  <c r="E65" i="44"/>
  <c r="I63" i="44"/>
  <c r="H63" i="44"/>
  <c r="F65" i="44" l="1"/>
  <c r="G65" i="44"/>
  <c r="E66" i="44"/>
  <c r="C65" i="44"/>
  <c r="D65" i="44" s="1"/>
  <c r="I64" i="44"/>
  <c r="H64" i="44"/>
  <c r="L345" i="61"/>
  <c r="D345" i="61"/>
  <c r="E345" i="61" s="1"/>
  <c r="G345" i="61" s="1"/>
  <c r="K345" i="61"/>
  <c r="B345" i="61"/>
  <c r="C345" i="61" s="1"/>
  <c r="A346" i="61" s="1"/>
  <c r="J345" i="61"/>
  <c r="I345" i="61"/>
  <c r="F345" i="61"/>
  <c r="H345" i="61"/>
  <c r="J346" i="61" l="1"/>
  <c r="D346" i="61"/>
  <c r="E346" i="61" s="1"/>
  <c r="G346" i="61" s="1"/>
  <c r="H346" i="61"/>
  <c r="I346" i="61"/>
  <c r="F346" i="61"/>
  <c r="K346" i="61"/>
  <c r="L346" i="61"/>
  <c r="B346" i="61"/>
  <c r="C346" i="61" s="1"/>
  <c r="A347" i="61" s="1"/>
  <c r="H65" i="44"/>
  <c r="I65" i="44"/>
  <c r="F66" i="44"/>
  <c r="E67" i="44"/>
  <c r="G66" i="44"/>
  <c r="C66" i="44"/>
  <c r="D66" i="44" s="1"/>
  <c r="F67" i="44" l="1"/>
  <c r="G67" i="44"/>
  <c r="E68" i="44"/>
  <c r="C67" i="44"/>
  <c r="D67" i="44" s="1"/>
  <c r="H347" i="61"/>
  <c r="F347" i="61"/>
  <c r="I347" i="61"/>
  <c r="B347" i="61"/>
  <c r="C347" i="61" s="1"/>
  <c r="A348" i="61" s="1"/>
  <c r="J347" i="61"/>
  <c r="K347" i="61"/>
  <c r="D347" i="61"/>
  <c r="E347" i="61" s="1"/>
  <c r="G347" i="61" s="1"/>
  <c r="L347" i="61" s="1"/>
  <c r="I66" i="44"/>
  <c r="H66" i="44"/>
  <c r="J348" i="61" l="1"/>
  <c r="K348" i="61"/>
  <c r="L348" i="61"/>
  <c r="F348" i="61"/>
  <c r="D348" i="61"/>
  <c r="E348" i="61" s="1"/>
  <c r="G348" i="61" s="1"/>
  <c r="B348" i="61"/>
  <c r="C348" i="61" s="1"/>
  <c r="A349" i="61" s="1"/>
  <c r="I348" i="61"/>
  <c r="H348" i="61"/>
  <c r="I67" i="44"/>
  <c r="H67" i="44"/>
  <c r="F68" i="44"/>
  <c r="E69" i="44"/>
  <c r="G68" i="44"/>
  <c r="C68" i="44"/>
  <c r="D68" i="44" s="1"/>
  <c r="F69" i="44" l="1"/>
  <c r="E70" i="44"/>
  <c r="C69" i="44"/>
  <c r="D69" i="44" s="1"/>
  <c r="G69" i="44"/>
  <c r="D349" i="61"/>
  <c r="E349" i="61" s="1"/>
  <c r="G349" i="61" s="1"/>
  <c r="L349" i="61" s="1"/>
  <c r="H349" i="61"/>
  <c r="I349" i="61"/>
  <c r="B349" i="61"/>
  <c r="C349" i="61" s="1"/>
  <c r="A350" i="61" s="1"/>
  <c r="J349" i="61"/>
  <c r="K349" i="61"/>
  <c r="F349" i="61"/>
  <c r="H68" i="44"/>
  <c r="I68" i="44"/>
  <c r="F350" i="61" l="1"/>
  <c r="H350" i="61"/>
  <c r="I350" i="61"/>
  <c r="B350" i="61"/>
  <c r="C350" i="61" s="1"/>
  <c r="A351" i="61" s="1"/>
  <c r="J350" i="61"/>
  <c r="L350" i="61"/>
  <c r="K350" i="61"/>
  <c r="D350" i="61"/>
  <c r="E350" i="61" s="1"/>
  <c r="G350" i="61" s="1"/>
  <c r="I69" i="44"/>
  <c r="H69" i="44"/>
  <c r="F70" i="44"/>
  <c r="C70" i="44"/>
  <c r="D70" i="44" s="1"/>
  <c r="E71" i="44"/>
  <c r="G70" i="44"/>
  <c r="H70" i="44" l="1"/>
  <c r="I70" i="44"/>
  <c r="H351" i="61"/>
  <c r="B351" i="61"/>
  <c r="C351" i="61" s="1"/>
  <c r="A352" i="61" s="1"/>
  <c r="F351" i="61"/>
  <c r="J351" i="61"/>
  <c r="I351" i="61"/>
  <c r="D351" i="61"/>
  <c r="E351" i="61" s="1"/>
  <c r="G351" i="61" s="1"/>
  <c r="L351" i="61"/>
  <c r="K351" i="61"/>
  <c r="F71" i="44"/>
  <c r="C71" i="44"/>
  <c r="D71" i="44" s="1"/>
  <c r="E72" i="44"/>
  <c r="G71" i="44"/>
  <c r="I71" i="44" l="1"/>
  <c r="H71" i="44"/>
  <c r="D352" i="61"/>
  <c r="E352" i="61" s="1"/>
  <c r="G352" i="61" s="1"/>
  <c r="F352" i="61"/>
  <c r="J352" i="61"/>
  <c r="L352" i="61" s="1"/>
  <c r="I352" i="61"/>
  <c r="B352" i="61"/>
  <c r="C352" i="61" s="1"/>
  <c r="A353" i="61" s="1"/>
  <c r="H352" i="61"/>
  <c r="K352" i="61"/>
  <c r="F72" i="44"/>
  <c r="G72" i="44"/>
  <c r="E73" i="44"/>
  <c r="C72" i="44"/>
  <c r="D72" i="44" s="1"/>
  <c r="F73" i="44" l="1"/>
  <c r="E74" i="44"/>
  <c r="G73" i="44"/>
  <c r="C73" i="44"/>
  <c r="H72" i="44"/>
  <c r="I72" i="44"/>
  <c r="J353" i="61"/>
  <c r="K353" i="61"/>
  <c r="F353" i="61"/>
  <c r="H353" i="61"/>
  <c r="D353" i="61"/>
  <c r="E353" i="61" s="1"/>
  <c r="G353" i="61" s="1"/>
  <c r="L353" i="61"/>
  <c r="B353" i="61"/>
  <c r="C353" i="61" s="1"/>
  <c r="A354" i="61" s="1"/>
  <c r="I353" i="61"/>
  <c r="C74" i="44" l="1"/>
  <c r="D73" i="44"/>
  <c r="F74" i="44"/>
  <c r="G74" i="44"/>
  <c r="E75" i="44"/>
  <c r="L354" i="61"/>
  <c r="J354" i="61"/>
  <c r="D354" i="61"/>
  <c r="E354" i="61" s="1"/>
  <c r="G354" i="61" s="1"/>
  <c r="K354" i="61"/>
  <c r="H354" i="61"/>
  <c r="B354" i="61"/>
  <c r="C354" i="61" s="1"/>
  <c r="A355" i="61" s="1"/>
  <c r="I354" i="61"/>
  <c r="F354" i="61"/>
  <c r="H73" i="44"/>
  <c r="I73" i="44"/>
  <c r="I74" i="44" l="1"/>
  <c r="H74" i="44"/>
  <c r="J355" i="61"/>
  <c r="I355" i="61"/>
  <c r="K355" i="61"/>
  <c r="D355" i="61"/>
  <c r="E355" i="61" s="1"/>
  <c r="G355" i="61" s="1"/>
  <c r="B355" i="61"/>
  <c r="C355" i="61" s="1"/>
  <c r="A356" i="61" s="1"/>
  <c r="L355" i="61"/>
  <c r="H355" i="61"/>
  <c r="F355" i="61"/>
  <c r="F75" i="44"/>
  <c r="G75" i="44"/>
  <c r="E76" i="44"/>
  <c r="C75" i="44"/>
  <c r="D75" i="44" s="1"/>
  <c r="D74" i="44"/>
  <c r="H75" i="44" l="1"/>
  <c r="I75" i="44"/>
  <c r="F76" i="44"/>
  <c r="C76" i="44"/>
  <c r="D76" i="44" s="1"/>
  <c r="E77" i="44"/>
  <c r="G76" i="44"/>
  <c r="F356" i="61"/>
  <c r="I356" i="61"/>
  <c r="L356" i="61"/>
  <c r="J356" i="61"/>
  <c r="D356" i="61"/>
  <c r="E356" i="61" s="1"/>
  <c r="G356" i="61" s="1"/>
  <c r="H356" i="61"/>
  <c r="K356" i="61"/>
  <c r="B356" i="61"/>
  <c r="C356" i="61" s="1"/>
  <c r="A357" i="61" s="1"/>
  <c r="D357" i="61" l="1"/>
  <c r="E357" i="61" s="1"/>
  <c r="G357" i="61" s="1"/>
  <c r="K357" i="61"/>
  <c r="B357" i="61"/>
  <c r="C357" i="61" s="1"/>
  <c r="A358" i="61" s="1"/>
  <c r="L357" i="61"/>
  <c r="J357" i="61"/>
  <c r="H357" i="61"/>
  <c r="F357" i="61"/>
  <c r="I357" i="61"/>
  <c r="I76" i="44"/>
  <c r="H76" i="44"/>
  <c r="F77" i="44"/>
  <c r="G77" i="44"/>
  <c r="C77" i="44"/>
  <c r="D77" i="44" s="1"/>
  <c r="E78" i="44"/>
  <c r="F78" i="44" l="1"/>
  <c r="G78" i="44"/>
  <c r="E79" i="44"/>
  <c r="C78" i="44"/>
  <c r="D78" i="44" s="1"/>
  <c r="H77" i="44"/>
  <c r="I77" i="44"/>
  <c r="H358" i="61"/>
  <c r="D358" i="61"/>
  <c r="E358" i="61" s="1"/>
  <c r="G358" i="61" s="1"/>
  <c r="F358" i="61"/>
  <c r="L358" i="61"/>
  <c r="I358" i="61"/>
  <c r="K358" i="61"/>
  <c r="J358" i="61"/>
  <c r="B358" i="61"/>
  <c r="C358" i="61" s="1"/>
  <c r="A359" i="61" s="1"/>
  <c r="I78" i="44" l="1"/>
  <c r="H78" i="44"/>
  <c r="H359" i="61"/>
  <c r="L359" i="61"/>
  <c r="F359" i="61"/>
  <c r="K359" i="61"/>
  <c r="B359" i="61"/>
  <c r="C359" i="61" s="1"/>
  <c r="A360" i="61" s="1"/>
  <c r="J359" i="61"/>
  <c r="I359" i="61"/>
  <c r="D359" i="61"/>
  <c r="E359" i="61" s="1"/>
  <c r="G359" i="61" s="1"/>
  <c r="F79" i="44"/>
  <c r="C79" i="44"/>
  <c r="D79" i="44" s="1"/>
  <c r="G79" i="44"/>
  <c r="E80" i="44"/>
  <c r="F80" i="44" l="1"/>
  <c r="G80" i="44"/>
  <c r="C80" i="44"/>
  <c r="D80" i="44" s="1"/>
  <c r="E81" i="44"/>
  <c r="I79" i="44"/>
  <c r="H79" i="44"/>
  <c r="I360" i="61"/>
  <c r="J360" i="61"/>
  <c r="L360" i="61" s="1"/>
  <c r="K360" i="61"/>
  <c r="D360" i="61"/>
  <c r="E360" i="61" s="1"/>
  <c r="G360" i="61" s="1"/>
  <c r="B360" i="61"/>
  <c r="C360" i="61" s="1"/>
  <c r="A361" i="61" s="1"/>
  <c r="F360" i="61"/>
  <c r="H360" i="61"/>
  <c r="C81" i="44" l="1"/>
  <c r="D81" i="44" s="1"/>
  <c r="F81" i="44"/>
  <c r="G81" i="44"/>
  <c r="E82" i="44"/>
  <c r="H80" i="44"/>
  <c r="I80" i="44"/>
  <c r="I361" i="61"/>
  <c r="F361" i="61"/>
  <c r="B361" i="61"/>
  <c r="C361" i="61" s="1"/>
  <c r="A362" i="61" s="1"/>
  <c r="L361" i="61"/>
  <c r="D361" i="61"/>
  <c r="E361" i="61" s="1"/>
  <c r="G361" i="61" s="1"/>
  <c r="K361" i="61"/>
  <c r="J361" i="61"/>
  <c r="H361" i="61"/>
  <c r="G82" i="44" l="1"/>
  <c r="F82" i="44"/>
  <c r="C82" i="44"/>
  <c r="D82" i="44" s="1"/>
  <c r="E83" i="44"/>
  <c r="F362" i="61"/>
  <c r="I362" i="61"/>
  <c r="K362" i="61"/>
  <c r="D362" i="61"/>
  <c r="E362" i="61" s="1"/>
  <c r="G362" i="61" s="1"/>
  <c r="J362" i="61"/>
  <c r="L362" i="61" s="1"/>
  <c r="B362" i="61"/>
  <c r="C362" i="61" s="1"/>
  <c r="A363" i="61" s="1"/>
  <c r="H362" i="61"/>
  <c r="H81" i="44"/>
  <c r="I81" i="44"/>
  <c r="K363" i="61" l="1"/>
  <c r="J363" i="61"/>
  <c r="H363" i="61"/>
  <c r="D363" i="61"/>
  <c r="E363" i="61" s="1"/>
  <c r="G363" i="61" s="1"/>
  <c r="F363" i="61"/>
  <c r="I363" i="61"/>
  <c r="L363" i="61"/>
  <c r="B363" i="61"/>
  <c r="C363" i="61" s="1"/>
  <c r="A364" i="61" s="1"/>
  <c r="G83" i="44"/>
  <c r="F83" i="44"/>
  <c r="C83" i="44"/>
  <c r="D83" i="44" s="1"/>
  <c r="E84" i="44"/>
  <c r="I82" i="44"/>
  <c r="H82" i="44"/>
  <c r="G84" i="44" l="1"/>
  <c r="F84" i="44"/>
  <c r="C84" i="44"/>
  <c r="D84" i="44" s="1"/>
  <c r="E85" i="44"/>
  <c r="I364" i="61"/>
  <c r="J364" i="61"/>
  <c r="H364" i="61"/>
  <c r="B364" i="61"/>
  <c r="C364" i="61" s="1"/>
  <c r="A365" i="61" s="1"/>
  <c r="D364" i="61"/>
  <c r="E364" i="61" s="1"/>
  <c r="G364" i="61" s="1"/>
  <c r="L364" i="61" s="1"/>
  <c r="F364" i="61"/>
  <c r="K364" i="61"/>
  <c r="I83" i="44"/>
  <c r="H83" i="44"/>
  <c r="F365" i="61" l="1"/>
  <c r="H365" i="61"/>
  <c r="B365" i="61"/>
  <c r="C365" i="61" s="1"/>
  <c r="A366" i="61" s="1"/>
  <c r="I365" i="61"/>
  <c r="L365" i="61"/>
  <c r="D365" i="61"/>
  <c r="E365" i="61" s="1"/>
  <c r="G365" i="61" s="1"/>
  <c r="K365" i="61"/>
  <c r="J365" i="61"/>
  <c r="G85" i="44"/>
  <c r="F85" i="44"/>
  <c r="E86" i="44"/>
  <c r="C85" i="44"/>
  <c r="D85" i="44" s="1"/>
  <c r="H84" i="44"/>
  <c r="I84" i="44"/>
  <c r="F86" i="44" l="1"/>
  <c r="G86" i="44"/>
  <c r="E87" i="44"/>
  <c r="C86" i="44"/>
  <c r="D86" i="44" s="1"/>
  <c r="I85" i="44"/>
  <c r="H85" i="44"/>
  <c r="K366" i="61"/>
  <c r="B366" i="61"/>
  <c r="C366" i="61" s="1"/>
  <c r="A367" i="61" s="1"/>
  <c r="F366" i="61"/>
  <c r="H366" i="61"/>
  <c r="L366" i="61"/>
  <c r="J366" i="61"/>
  <c r="I366" i="61"/>
  <c r="D366" i="61"/>
  <c r="E366" i="61" s="1"/>
  <c r="G366" i="61" s="1"/>
  <c r="J367" i="61" l="1"/>
  <c r="B367" i="61"/>
  <c r="C367" i="61" s="1"/>
  <c r="A368" i="61" s="1"/>
  <c r="I367" i="61"/>
  <c r="L367" i="61"/>
  <c r="K367" i="61"/>
  <c r="H367" i="61"/>
  <c r="D367" i="61"/>
  <c r="E367" i="61" s="1"/>
  <c r="G367" i="61" s="1"/>
  <c r="F367" i="61"/>
  <c r="I86" i="44"/>
  <c r="H86" i="44"/>
  <c r="F87" i="44"/>
  <c r="C87" i="44"/>
  <c r="D87" i="44" s="1"/>
  <c r="G87" i="44"/>
  <c r="E88" i="44"/>
  <c r="F88" i="44" l="1"/>
  <c r="G88" i="44"/>
  <c r="C88" i="44"/>
  <c r="D88" i="44" s="1"/>
  <c r="E89" i="44"/>
  <c r="F368" i="61"/>
  <c r="J368" i="61"/>
  <c r="L368" i="61" s="1"/>
  <c r="K368" i="61"/>
  <c r="B368" i="61"/>
  <c r="C368" i="61" s="1"/>
  <c r="A369" i="61" s="1"/>
  <c r="H368" i="61"/>
  <c r="I368" i="61"/>
  <c r="D368" i="61"/>
  <c r="E368" i="61" s="1"/>
  <c r="G368" i="61" s="1"/>
  <c r="I87" i="44"/>
  <c r="H87" i="44"/>
  <c r="K369" i="61" l="1"/>
  <c r="J369" i="61"/>
  <c r="B369" i="61"/>
  <c r="C369" i="61" s="1"/>
  <c r="A370" i="61" s="1"/>
  <c r="D369" i="61"/>
  <c r="E369" i="61" s="1"/>
  <c r="G369" i="61" s="1"/>
  <c r="F369" i="61"/>
  <c r="H369" i="61"/>
  <c r="L369" i="61"/>
  <c r="I369" i="61"/>
  <c r="F89" i="44"/>
  <c r="G89" i="44"/>
  <c r="C89" i="44"/>
  <c r="D89" i="44" s="1"/>
  <c r="E90" i="44"/>
  <c r="I88" i="44"/>
  <c r="H88" i="44"/>
  <c r="F90" i="44" l="1"/>
  <c r="G90" i="44"/>
  <c r="E91" i="44"/>
  <c r="C90" i="44"/>
  <c r="D90" i="44" s="1"/>
  <c r="H89" i="44"/>
  <c r="I89" i="44"/>
  <c r="B370" i="61"/>
  <c r="C370" i="61" s="1"/>
  <c r="A371" i="61" s="1"/>
  <c r="I370" i="61"/>
  <c r="J370" i="61"/>
  <c r="D370" i="61"/>
  <c r="E370" i="61" s="1"/>
  <c r="G370" i="61" s="1"/>
  <c r="H370" i="61"/>
  <c r="K370" i="61"/>
  <c r="F370" i="61"/>
  <c r="L370" i="61"/>
  <c r="H90" i="44" l="1"/>
  <c r="I90" i="44"/>
  <c r="I371" i="61"/>
  <c r="K371" i="61"/>
  <c r="J371" i="61"/>
  <c r="F371" i="61"/>
  <c r="L371" i="61"/>
  <c r="B371" i="61"/>
  <c r="C371" i="61" s="1"/>
  <c r="A372" i="61" s="1"/>
  <c r="H371" i="61"/>
  <c r="D371" i="61"/>
  <c r="E371" i="61" s="1"/>
  <c r="G371" i="61" s="1"/>
  <c r="F91" i="44"/>
  <c r="G91" i="44"/>
  <c r="E92" i="44"/>
  <c r="C91" i="44"/>
  <c r="D91" i="44" s="1"/>
  <c r="I91" i="44" l="1"/>
  <c r="H91" i="44"/>
  <c r="B372" i="61"/>
  <c r="C372" i="61" s="1"/>
  <c r="A373" i="61" s="1"/>
  <c r="D372" i="61"/>
  <c r="E372" i="61" s="1"/>
  <c r="G372" i="61" s="1"/>
  <c r="F372" i="61"/>
  <c r="L372" i="61"/>
  <c r="I372" i="61"/>
  <c r="H372" i="61"/>
  <c r="J372" i="61"/>
  <c r="K372" i="61"/>
  <c r="F92" i="44"/>
  <c r="C92" i="44"/>
  <c r="D92" i="44" s="1"/>
  <c r="G92" i="44"/>
  <c r="E93" i="44"/>
  <c r="F93" i="44" l="1"/>
  <c r="E94" i="44"/>
  <c r="G93" i="44"/>
  <c r="C93" i="44"/>
  <c r="D93" i="44" s="1"/>
  <c r="I92" i="44"/>
  <c r="H92" i="44"/>
  <c r="H373" i="61"/>
  <c r="I373" i="61"/>
  <c r="K373" i="61"/>
  <c r="B373" i="61"/>
  <c r="C373" i="61" s="1"/>
  <c r="A374" i="61" s="1"/>
  <c r="D373" i="61"/>
  <c r="J373" i="61" s="1"/>
  <c r="F373" i="61"/>
  <c r="E373" i="61"/>
  <c r="G373" i="61" s="1"/>
  <c r="L373" i="61" s="1"/>
  <c r="B374" i="61" l="1"/>
  <c r="C374" i="61" s="1"/>
  <c r="A375" i="61" s="1"/>
  <c r="D374" i="61"/>
  <c r="J374" i="61" s="1"/>
  <c r="K374" i="61"/>
  <c r="H374" i="61"/>
  <c r="F374" i="61"/>
  <c r="I374" i="61"/>
  <c r="F94" i="44"/>
  <c r="C94" i="44"/>
  <c r="D94" i="44" s="1"/>
  <c r="E95" i="44"/>
  <c r="G94" i="44"/>
  <c r="I93" i="44"/>
  <c r="H93" i="44"/>
  <c r="E374" i="61" l="1"/>
  <c r="G374" i="61" s="1"/>
  <c r="L374" i="61" s="1"/>
  <c r="F95" i="44"/>
  <c r="E96" i="44"/>
  <c r="C95" i="44"/>
  <c r="D95" i="44" s="1"/>
  <c r="G95" i="44"/>
  <c r="H94" i="44"/>
  <c r="I94" i="44"/>
  <c r="H375" i="61"/>
  <c r="B375" i="61"/>
  <c r="C375" i="61" s="1"/>
  <c r="A376" i="61" s="1"/>
  <c r="F375" i="61"/>
  <c r="D375" i="61"/>
  <c r="E375" i="61" s="1"/>
  <c r="G375" i="61" s="1"/>
  <c r="L375" i="61" s="1"/>
  <c r="K375" i="61"/>
  <c r="I375" i="61"/>
  <c r="J375" i="61"/>
  <c r="J376" i="61" l="1"/>
  <c r="F376" i="61"/>
  <c r="I376" i="61"/>
  <c r="B376" i="61"/>
  <c r="C376" i="61" s="1"/>
  <c r="A377" i="61" s="1"/>
  <c r="D376" i="61"/>
  <c r="E376" i="61" s="1"/>
  <c r="G376" i="61" s="1"/>
  <c r="L376" i="61" s="1"/>
  <c r="H376" i="61"/>
  <c r="K376" i="61"/>
  <c r="I95" i="44"/>
  <c r="H95" i="44"/>
  <c r="F96" i="44"/>
  <c r="G96" i="44"/>
  <c r="C96" i="44"/>
  <c r="D96" i="44" s="1"/>
  <c r="E97" i="44"/>
  <c r="F377" i="61" l="1"/>
  <c r="K377" i="61"/>
  <c r="D377" i="61"/>
  <c r="E377" i="61" s="1"/>
  <c r="G377" i="61" s="1"/>
  <c r="L377" i="61" s="1"/>
  <c r="B377" i="61"/>
  <c r="C377" i="61" s="1"/>
  <c r="A378" i="61" s="1"/>
  <c r="I377" i="61"/>
  <c r="J377" i="61"/>
  <c r="H377" i="61"/>
  <c r="F97" i="44"/>
  <c r="E98" i="44"/>
  <c r="G97" i="44"/>
  <c r="C97" i="44"/>
  <c r="D97" i="44" s="1"/>
  <c r="H96" i="44"/>
  <c r="I96" i="44"/>
  <c r="I97" i="44" l="1"/>
  <c r="H97" i="44"/>
  <c r="I378" i="61"/>
  <c r="J378" i="61"/>
  <c r="D378" i="61"/>
  <c r="E378" i="61" s="1"/>
  <c r="G378" i="61" s="1"/>
  <c r="L378" i="61" s="1"/>
  <c r="B378" i="61"/>
  <c r="C378" i="61" s="1"/>
  <c r="A379" i="61" s="1"/>
  <c r="H378" i="61"/>
  <c r="K378" i="61"/>
  <c r="F378" i="61"/>
  <c r="F98" i="44"/>
  <c r="E99" i="44"/>
  <c r="C98" i="44"/>
  <c r="D98" i="44" s="1"/>
  <c r="G98" i="44"/>
  <c r="B379" i="61" l="1"/>
  <c r="C379" i="61" s="1"/>
  <c r="A380" i="61" s="1"/>
  <c r="J379" i="61"/>
  <c r="K379" i="61"/>
  <c r="H379" i="61"/>
  <c r="F379" i="61"/>
  <c r="D379" i="61"/>
  <c r="E379" i="61" s="1"/>
  <c r="G379" i="61" s="1"/>
  <c r="L379" i="61" s="1"/>
  <c r="I379" i="61"/>
  <c r="H98" i="44"/>
  <c r="I98" i="44"/>
  <c r="F99" i="44"/>
  <c r="G99" i="44"/>
  <c r="C99" i="44"/>
  <c r="D99" i="44" s="1"/>
  <c r="E100" i="44"/>
  <c r="F100" i="44" l="1"/>
  <c r="G100" i="44"/>
  <c r="C100" i="44"/>
  <c r="D100" i="44" s="1"/>
  <c r="E101" i="44"/>
  <c r="I99" i="44"/>
  <c r="H99" i="44"/>
  <c r="I380" i="61"/>
  <c r="K380" i="61"/>
  <c r="F380" i="61"/>
  <c r="D380" i="61"/>
  <c r="E380" i="61" s="1"/>
  <c r="G380" i="61" s="1"/>
  <c r="L380" i="61" s="1"/>
  <c r="B380" i="61"/>
  <c r="C380" i="61" s="1"/>
  <c r="A381" i="61" s="1"/>
  <c r="H380" i="61"/>
  <c r="J380" i="61"/>
  <c r="F101" i="44" l="1"/>
  <c r="C101" i="44"/>
  <c r="D101" i="44" s="1"/>
  <c r="E102" i="44"/>
  <c r="G101" i="44"/>
  <c r="I100" i="44"/>
  <c r="H100" i="44"/>
  <c r="J381" i="61"/>
  <c r="B381" i="61"/>
  <c r="C381" i="61" s="1"/>
  <c r="A382" i="61" s="1"/>
  <c r="D381" i="61"/>
  <c r="E381" i="61" s="1"/>
  <c r="G381" i="61" s="1"/>
  <c r="L381" i="61" s="1"/>
  <c r="H381" i="61"/>
  <c r="K381" i="61"/>
  <c r="I381" i="61"/>
  <c r="F381" i="61"/>
  <c r="F382" i="61" l="1"/>
  <c r="K382" i="61"/>
  <c r="J382" i="61"/>
  <c r="D382" i="61"/>
  <c r="E382" i="61" s="1"/>
  <c r="G382" i="61" s="1"/>
  <c r="L382" i="61" s="1"/>
  <c r="B382" i="61"/>
  <c r="C382" i="61" s="1"/>
  <c r="A383" i="61" s="1"/>
  <c r="H382" i="61"/>
  <c r="I382" i="61"/>
  <c r="H101" i="44"/>
  <c r="I101" i="44"/>
  <c r="F102" i="44"/>
  <c r="G102" i="44"/>
  <c r="C102" i="44"/>
  <c r="D102" i="44" s="1"/>
  <c r="E103" i="44"/>
  <c r="F103" i="44" l="1"/>
  <c r="G103" i="44"/>
  <c r="E104" i="44"/>
  <c r="C103" i="44"/>
  <c r="D103" i="44" s="1"/>
  <c r="H102" i="44"/>
  <c r="I102" i="44"/>
  <c r="K383" i="61"/>
  <c r="D383" i="61"/>
  <c r="E383" i="61" s="1"/>
  <c r="G383" i="61" s="1"/>
  <c r="L383" i="61" s="1"/>
  <c r="H383" i="61"/>
  <c r="J383" i="61"/>
  <c r="F383" i="61"/>
  <c r="I383" i="61"/>
  <c r="B383" i="61"/>
  <c r="C383" i="61" s="1"/>
  <c r="A384" i="61" s="1"/>
  <c r="I103" i="44" l="1"/>
  <c r="H103" i="44"/>
  <c r="I384" i="61"/>
  <c r="D384" i="61"/>
  <c r="E384" i="61" s="1"/>
  <c r="G384" i="61" s="1"/>
  <c r="L384" i="61" s="1"/>
  <c r="K384" i="61"/>
  <c r="J384" i="61"/>
  <c r="H384" i="61"/>
  <c r="B384" i="61"/>
  <c r="C384" i="61" s="1"/>
  <c r="A385" i="61" s="1"/>
  <c r="F384" i="61"/>
  <c r="F104" i="44"/>
  <c r="E105" i="44"/>
  <c r="C104" i="44"/>
  <c r="D104" i="44" s="1"/>
  <c r="G104" i="44"/>
  <c r="D385" i="61" l="1"/>
  <c r="J385" i="61" s="1"/>
  <c r="K385" i="61"/>
  <c r="B385" i="61"/>
  <c r="C385" i="61" s="1"/>
  <c r="A386" i="61" s="1"/>
  <c r="F385" i="61"/>
  <c r="I385" i="61"/>
  <c r="H385" i="61"/>
  <c r="E385" i="61"/>
  <c r="G385" i="61" s="1"/>
  <c r="L385" i="61" s="1"/>
  <c r="I104" i="44"/>
  <c r="H104" i="44"/>
  <c r="F105" i="44"/>
  <c r="G105" i="44"/>
  <c r="E106" i="44"/>
  <c r="C105" i="44"/>
  <c r="D105" i="44" s="1"/>
  <c r="F106" i="44" l="1"/>
  <c r="G106" i="44"/>
  <c r="C106" i="44"/>
  <c r="D106" i="44" s="1"/>
  <c r="E107" i="44"/>
  <c r="H105" i="44"/>
  <c r="I105" i="44"/>
  <c r="D386" i="61"/>
  <c r="E386" i="61" s="1"/>
  <c r="G386" i="61" s="1"/>
  <c r="L386" i="61" s="1"/>
  <c r="K386" i="61"/>
  <c r="J386" i="61"/>
  <c r="H386" i="61"/>
  <c r="I386" i="61"/>
  <c r="B386" i="61"/>
  <c r="C386" i="61" s="1"/>
  <c r="A387" i="61" s="1"/>
  <c r="F386" i="61"/>
  <c r="I387" i="61" l="1"/>
  <c r="D387" i="61"/>
  <c r="E387" i="61" s="1"/>
  <c r="G387" i="61" s="1"/>
  <c r="L387" i="61" s="1"/>
  <c r="J387" i="61"/>
  <c r="B387" i="61"/>
  <c r="C387" i="61" s="1"/>
  <c r="A388" i="61" s="1"/>
  <c r="F387" i="61"/>
  <c r="H387" i="61"/>
  <c r="K387" i="61"/>
  <c r="F107" i="44"/>
  <c r="G107" i="44"/>
  <c r="C107" i="44"/>
  <c r="D107" i="44" s="1"/>
  <c r="E108" i="44"/>
  <c r="I106" i="44"/>
  <c r="H106" i="44"/>
  <c r="K388" i="61" l="1"/>
  <c r="I388" i="61"/>
  <c r="B388" i="61"/>
  <c r="C388" i="61" s="1"/>
  <c r="A389" i="61" s="1"/>
  <c r="F388" i="61"/>
  <c r="D388" i="61"/>
  <c r="E388" i="61" s="1"/>
  <c r="G388" i="61" s="1"/>
  <c r="L388" i="61" s="1"/>
  <c r="H388" i="61"/>
  <c r="J388" i="61"/>
  <c r="F108" i="44"/>
  <c r="G108" i="44"/>
  <c r="C108" i="44"/>
  <c r="D108" i="44" s="1"/>
  <c r="E109" i="44"/>
  <c r="I107" i="44"/>
  <c r="H107" i="44"/>
  <c r="F109" i="44" l="1"/>
  <c r="C109" i="44"/>
  <c r="D109" i="44" s="1"/>
  <c r="G109" i="44"/>
  <c r="E110" i="44"/>
  <c r="H108" i="44"/>
  <c r="I108" i="44"/>
  <c r="I389" i="61"/>
  <c r="D389" i="61"/>
  <c r="E389" i="61" s="1"/>
  <c r="G389" i="61" s="1"/>
  <c r="L389" i="61" s="1"/>
  <c r="H389" i="61"/>
  <c r="K389" i="61"/>
  <c r="B389" i="61"/>
  <c r="C389" i="61" s="1"/>
  <c r="A390" i="61" s="1"/>
  <c r="J389" i="61"/>
  <c r="F389" i="61"/>
  <c r="F110" i="44" l="1"/>
  <c r="C110" i="44"/>
  <c r="D110" i="44" s="1"/>
  <c r="E111" i="44"/>
  <c r="G110" i="44"/>
  <c r="L390" i="61"/>
  <c r="I390" i="61"/>
  <c r="J390" i="61"/>
  <c r="K390" i="61"/>
  <c r="D390" i="61"/>
  <c r="E390" i="61" s="1"/>
  <c r="G390" i="61" s="1"/>
  <c r="B390" i="61"/>
  <c r="C390" i="61" s="1"/>
  <c r="A391" i="61" s="1"/>
  <c r="F390" i="61"/>
  <c r="H390" i="61"/>
  <c r="H109" i="44"/>
  <c r="I109" i="44"/>
  <c r="K391" i="61" l="1"/>
  <c r="H391" i="61"/>
  <c r="B391" i="61"/>
  <c r="C391" i="61" s="1"/>
  <c r="A392" i="61" s="1"/>
  <c r="J391" i="61"/>
  <c r="I391" i="61"/>
  <c r="L391" i="61"/>
  <c r="F391" i="61"/>
  <c r="D391" i="61"/>
  <c r="E391" i="61" s="1"/>
  <c r="G391" i="61" s="1"/>
  <c r="H110" i="44"/>
  <c r="I110" i="44"/>
  <c r="F111" i="44"/>
  <c r="G111" i="44"/>
  <c r="E112" i="44"/>
  <c r="C111" i="44"/>
  <c r="D111" i="44" s="1"/>
  <c r="I111" i="44" l="1"/>
  <c r="H111" i="44"/>
  <c r="F112" i="44"/>
  <c r="E113" i="44"/>
  <c r="C112" i="44"/>
  <c r="D112" i="44" s="1"/>
  <c r="G112" i="44"/>
  <c r="K392" i="61"/>
  <c r="B392" i="61"/>
  <c r="C392" i="61" s="1"/>
  <c r="A393" i="61" s="1"/>
  <c r="F392" i="61"/>
  <c r="I392" i="61"/>
  <c r="J392" i="61"/>
  <c r="D392" i="61"/>
  <c r="E392" i="61" s="1"/>
  <c r="G392" i="61" s="1"/>
  <c r="L392" i="61" s="1"/>
  <c r="H392" i="61"/>
  <c r="B393" i="61" l="1"/>
  <c r="C393" i="61" s="1"/>
  <c r="A394" i="61" s="1"/>
  <c r="F393" i="61"/>
  <c r="I393" i="61"/>
  <c r="D393" i="61"/>
  <c r="E393" i="61" s="1"/>
  <c r="G393" i="61" s="1"/>
  <c r="K393" i="61"/>
  <c r="J393" i="61"/>
  <c r="L393" i="61"/>
  <c r="H393" i="61"/>
  <c r="I112" i="44"/>
  <c r="H112" i="44"/>
  <c r="F113" i="44"/>
  <c r="G113" i="44"/>
  <c r="E114" i="44"/>
  <c r="C113" i="44"/>
  <c r="D113" i="44" s="1"/>
  <c r="H113" i="44" l="1"/>
  <c r="I113" i="44"/>
  <c r="F114" i="44"/>
  <c r="G114" i="44"/>
  <c r="E115" i="44"/>
  <c r="C114" i="44"/>
  <c r="D114" i="44" s="1"/>
  <c r="H394" i="61"/>
  <c r="J394" i="61"/>
  <c r="L394" i="61"/>
  <c r="I394" i="61"/>
  <c r="F394" i="61"/>
  <c r="D394" i="61"/>
  <c r="E394" i="61" s="1"/>
  <c r="G394" i="61" s="1"/>
  <c r="K394" i="61"/>
  <c r="B394" i="61"/>
  <c r="C394" i="61" s="1"/>
  <c r="A395" i="61" s="1"/>
  <c r="B395" i="61" l="1"/>
  <c r="C395" i="61" s="1"/>
  <c r="A396" i="61" s="1"/>
  <c r="I395" i="61"/>
  <c r="D395" i="61"/>
  <c r="E395" i="61" s="1"/>
  <c r="G395" i="61" s="1"/>
  <c r="L395" i="61" s="1"/>
  <c r="J395" i="61"/>
  <c r="F395" i="61"/>
  <c r="K395" i="61"/>
  <c r="H395" i="61"/>
  <c r="H114" i="44"/>
  <c r="I114" i="44"/>
  <c r="F115" i="44"/>
  <c r="G115" i="44"/>
  <c r="C115" i="44"/>
  <c r="D115" i="44" s="1"/>
  <c r="E116" i="44"/>
  <c r="F116" i="44" l="1"/>
  <c r="C116" i="44"/>
  <c r="D116" i="44" s="1"/>
  <c r="E117" i="44"/>
  <c r="G116" i="44"/>
  <c r="H115" i="44"/>
  <c r="I115" i="44"/>
  <c r="J396" i="61"/>
  <c r="D396" i="61"/>
  <c r="E396" i="61" s="1"/>
  <c r="G396" i="61" s="1"/>
  <c r="L396" i="61" s="1"/>
  <c r="I396" i="61"/>
  <c r="F396" i="61"/>
  <c r="B396" i="61"/>
  <c r="C396" i="61" s="1"/>
  <c r="A397" i="61" s="1"/>
  <c r="H396" i="61"/>
  <c r="K396" i="61"/>
  <c r="I116" i="44" l="1"/>
  <c r="H116" i="44"/>
  <c r="D397" i="61"/>
  <c r="E397" i="61" s="1"/>
  <c r="G397" i="61" s="1"/>
  <c r="L397" i="61" s="1"/>
  <c r="K397" i="61"/>
  <c r="F397" i="61"/>
  <c r="J397" i="61"/>
  <c r="B397" i="61"/>
  <c r="C397" i="61" s="1"/>
  <c r="A398" i="61" s="1"/>
  <c r="I397" i="61"/>
  <c r="H397" i="61"/>
  <c r="F117" i="44"/>
  <c r="E118" i="44"/>
  <c r="G117" i="44"/>
  <c r="C117" i="44"/>
  <c r="D117" i="44" s="1"/>
  <c r="H117" i="44" l="1"/>
  <c r="I117" i="44"/>
  <c r="F118" i="44"/>
  <c r="G118" i="44"/>
  <c r="E119" i="44"/>
  <c r="C118" i="44"/>
  <c r="D118" i="44" s="1"/>
  <c r="I398" i="61"/>
  <c r="J398" i="61"/>
  <c r="K398" i="61"/>
  <c r="B398" i="61"/>
  <c r="C398" i="61" s="1"/>
  <c r="A399" i="61" s="1"/>
  <c r="D398" i="61"/>
  <c r="E398" i="61" s="1"/>
  <c r="G398" i="61" s="1"/>
  <c r="L398" i="61" s="1"/>
  <c r="F398" i="61"/>
  <c r="H398" i="61"/>
  <c r="F399" i="61" l="1"/>
  <c r="H399" i="61"/>
  <c r="B399" i="61"/>
  <c r="C399" i="61" s="1"/>
  <c r="A400" i="61" s="1"/>
  <c r="I399" i="61"/>
  <c r="K399" i="61"/>
  <c r="D399" i="61"/>
  <c r="E399" i="61" s="1"/>
  <c r="G399" i="61" s="1"/>
  <c r="L399" i="61" s="1"/>
  <c r="J399" i="61"/>
  <c r="I118" i="44"/>
  <c r="H118" i="44"/>
  <c r="F119" i="44"/>
  <c r="G119" i="44"/>
  <c r="E120" i="44"/>
  <c r="C119" i="44"/>
  <c r="D119" i="44" s="1"/>
  <c r="F120" i="44" l="1"/>
  <c r="G120" i="44"/>
  <c r="C120" i="44"/>
  <c r="D120" i="44" s="1"/>
  <c r="E121" i="44"/>
  <c r="I119" i="44"/>
  <c r="H119" i="44"/>
  <c r="F400" i="61"/>
  <c r="I400" i="61"/>
  <c r="K400" i="61"/>
  <c r="H400" i="61"/>
  <c r="D400" i="61"/>
  <c r="E400" i="61" s="1"/>
  <c r="G400" i="61" s="1"/>
  <c r="L400" i="61" s="1"/>
  <c r="B400" i="61"/>
  <c r="C400" i="61" s="1"/>
  <c r="A401" i="61" s="1"/>
  <c r="J400" i="61"/>
  <c r="K401" i="61" l="1"/>
  <c r="I401" i="61"/>
  <c r="B401" i="61"/>
  <c r="C401" i="61" s="1"/>
  <c r="A402" i="61" s="1"/>
  <c r="F401" i="61"/>
  <c r="H401" i="61"/>
  <c r="D401" i="61"/>
  <c r="J401" i="61" s="1"/>
  <c r="F121" i="44"/>
  <c r="G121" i="44"/>
  <c r="C121" i="44"/>
  <c r="D121" i="44" s="1"/>
  <c r="E122" i="44"/>
  <c r="H120" i="44"/>
  <c r="I120" i="44"/>
  <c r="E401" i="61" l="1"/>
  <c r="G401" i="61" s="1"/>
  <c r="L401" i="61" s="1"/>
  <c r="F122" i="44"/>
  <c r="E123" i="44"/>
  <c r="G122" i="44"/>
  <c r="C122" i="44"/>
  <c r="D122" i="44" s="1"/>
  <c r="H121" i="44"/>
  <c r="I121" i="44"/>
  <c r="J402" i="61"/>
  <c r="K402" i="61"/>
  <c r="H402" i="61"/>
  <c r="B402" i="61"/>
  <c r="C402" i="61" s="1"/>
  <c r="A403" i="61" s="1"/>
  <c r="I402" i="61"/>
  <c r="F402" i="61"/>
  <c r="D402" i="61"/>
  <c r="E402" i="61" s="1"/>
  <c r="G402" i="61" s="1"/>
  <c r="L402" i="61" s="1"/>
  <c r="D403" i="61" l="1"/>
  <c r="J403" i="61" s="1"/>
  <c r="B403" i="61"/>
  <c r="C403" i="61" s="1"/>
  <c r="A404" i="61" s="1"/>
  <c r="F403" i="61"/>
  <c r="I403" i="61"/>
  <c r="K403" i="61"/>
  <c r="H403" i="61"/>
  <c r="E403" i="61"/>
  <c r="G403" i="61" s="1"/>
  <c r="L403" i="61" s="1"/>
  <c r="F123" i="44"/>
  <c r="C123" i="44"/>
  <c r="D123" i="44" s="1"/>
  <c r="G123" i="44"/>
  <c r="E124" i="44"/>
  <c r="H122" i="44"/>
  <c r="I122" i="44"/>
  <c r="H123" i="44" l="1"/>
  <c r="I123" i="44"/>
  <c r="I404" i="61"/>
  <c r="H404" i="61"/>
  <c r="J404" i="61"/>
  <c r="L404" i="61"/>
  <c r="B404" i="61"/>
  <c r="C404" i="61" s="1"/>
  <c r="A405" i="61" s="1"/>
  <c r="D404" i="61"/>
  <c r="F404" i="61" s="1"/>
  <c r="K404" i="61"/>
  <c r="E404" i="61"/>
  <c r="G404" i="61" s="1"/>
  <c r="F124" i="44"/>
  <c r="G124" i="44"/>
  <c r="E125" i="44"/>
  <c r="C124" i="44"/>
  <c r="D124" i="44" s="1"/>
  <c r="H124" i="44" l="1"/>
  <c r="I124" i="44"/>
  <c r="F125" i="44"/>
  <c r="G125" i="44"/>
  <c r="E126" i="44"/>
  <c r="C125" i="44"/>
  <c r="D125" i="44" s="1"/>
  <c r="I405" i="61"/>
  <c r="B405" i="61"/>
  <c r="C405" i="61" s="1"/>
  <c r="A406" i="61" s="1"/>
  <c r="L405" i="61"/>
  <c r="J405" i="61"/>
  <c r="H405" i="61"/>
  <c r="D405" i="61"/>
  <c r="F405" i="61" s="1"/>
  <c r="K405" i="61"/>
  <c r="E405" i="61" l="1"/>
  <c r="G405" i="61" s="1"/>
  <c r="B406" i="61"/>
  <c r="C406" i="61" s="1"/>
  <c r="A407" i="61" s="1"/>
  <c r="K406" i="61"/>
  <c r="I406" i="61"/>
  <c r="D406" i="61"/>
  <c r="E406" i="61" s="1"/>
  <c r="G406" i="61" s="1"/>
  <c r="J406" i="61"/>
  <c r="L406" i="61" s="1"/>
  <c r="H406" i="61"/>
  <c r="F406" i="61"/>
  <c r="H125" i="44"/>
  <c r="I125" i="44"/>
  <c r="F126" i="44"/>
  <c r="G126" i="44"/>
  <c r="E127" i="44"/>
  <c r="C126" i="44"/>
  <c r="D126" i="44" s="1"/>
  <c r="F127" i="44" l="1"/>
  <c r="G127" i="44"/>
  <c r="E128" i="44"/>
  <c r="C127" i="44"/>
  <c r="D127" i="44" s="1"/>
  <c r="I126" i="44"/>
  <c r="H126" i="44"/>
  <c r="L407" i="61"/>
  <c r="D407" i="61"/>
  <c r="E407" i="61" s="1"/>
  <c r="H407" i="61"/>
  <c r="J407" i="61"/>
  <c r="K407" i="61"/>
  <c r="B407" i="61"/>
  <c r="C407" i="61" s="1"/>
  <c r="A408" i="61" s="1"/>
  <c r="I407" i="61"/>
  <c r="G407" i="61"/>
  <c r="F407" i="61"/>
  <c r="J408" i="61" l="1"/>
  <c r="G408" i="61"/>
  <c r="B408" i="61"/>
  <c r="C408" i="61" s="1"/>
  <c r="A409" i="61" s="1"/>
  <c r="L408" i="61"/>
  <c r="H408" i="61"/>
  <c r="F408" i="61"/>
  <c r="K408" i="61"/>
  <c r="D408" i="61"/>
  <c r="E408" i="61" s="1"/>
  <c r="I408" i="61"/>
  <c r="I127" i="44"/>
  <c r="H127" i="44"/>
  <c r="F128" i="44"/>
  <c r="C128" i="44"/>
  <c r="D128" i="44" s="1"/>
  <c r="G128" i="44"/>
  <c r="E129" i="44"/>
  <c r="I128" i="44" l="1"/>
  <c r="H128" i="44"/>
  <c r="F129" i="44"/>
  <c r="C129" i="44"/>
  <c r="D129" i="44" s="1"/>
  <c r="E130" i="44"/>
  <c r="G129" i="44"/>
  <c r="F409" i="61"/>
  <c r="L409" i="61"/>
  <c r="B409" i="61"/>
  <c r="C409" i="61" s="1"/>
  <c r="A410" i="61" s="1"/>
  <c r="H409" i="61"/>
  <c r="I409" i="61"/>
  <c r="J409" i="61"/>
  <c r="D409" i="61"/>
  <c r="E409" i="61" s="1"/>
  <c r="K409" i="61"/>
  <c r="G409" i="61"/>
  <c r="H129" i="44" l="1"/>
  <c r="I129" i="44"/>
  <c r="G410" i="61"/>
  <c r="H410" i="61"/>
  <c r="B410" i="61"/>
  <c r="C410" i="61" s="1"/>
  <c r="A411" i="61" s="1"/>
  <c r="F410" i="61"/>
  <c r="D410" i="61"/>
  <c r="E410" i="61" s="1"/>
  <c r="K410" i="61"/>
  <c r="I410" i="61"/>
  <c r="L410" i="61"/>
  <c r="J410" i="61"/>
  <c r="F130" i="44"/>
  <c r="G130" i="44"/>
  <c r="E131" i="44"/>
  <c r="C130" i="44"/>
  <c r="D130" i="44" s="1"/>
  <c r="F131" i="44" l="1"/>
  <c r="E132" i="44"/>
  <c r="G131" i="44"/>
  <c r="C131" i="44"/>
  <c r="D131" i="44" s="1"/>
  <c r="I130" i="44"/>
  <c r="H130" i="44"/>
  <c r="B411" i="61"/>
  <c r="C411" i="61" s="1"/>
  <c r="A412" i="61" s="1"/>
  <c r="L411" i="61"/>
  <c r="F411" i="61"/>
  <c r="I411" i="61"/>
  <c r="D411" i="61"/>
  <c r="E411" i="61" s="1"/>
  <c r="J411" i="61"/>
  <c r="H411" i="61"/>
  <c r="G411" i="61"/>
  <c r="K411" i="61"/>
  <c r="F132" i="44" l="1"/>
  <c r="G132" i="44"/>
  <c r="E133" i="44"/>
  <c r="C132" i="44"/>
  <c r="D132" i="44" s="1"/>
  <c r="J412" i="61"/>
  <c r="B412" i="61"/>
  <c r="C412" i="61" s="1"/>
  <c r="A413" i="61" s="1"/>
  <c r="H412" i="61"/>
  <c r="D412" i="61"/>
  <c r="E412" i="61" s="1"/>
  <c r="L412" i="61"/>
  <c r="I412" i="61"/>
  <c r="G412" i="61"/>
  <c r="F412" i="61"/>
  <c r="K412" i="61"/>
  <c r="H131" i="44"/>
  <c r="I131" i="44"/>
  <c r="K413" i="61" l="1"/>
  <c r="L413" i="61"/>
  <c r="B413" i="61"/>
  <c r="C413" i="61" s="1"/>
  <c r="A414" i="61" s="1"/>
  <c r="J413" i="61"/>
  <c r="F413" i="61"/>
  <c r="I413" i="61"/>
  <c r="G413" i="61"/>
  <c r="D413" i="61"/>
  <c r="E413" i="61" s="1"/>
  <c r="H413" i="61"/>
  <c r="H132" i="44"/>
  <c r="I132" i="44"/>
  <c r="F133" i="44"/>
  <c r="G133" i="44"/>
  <c r="E134" i="44"/>
  <c r="C133" i="44"/>
  <c r="D133" i="44" s="1"/>
  <c r="F134" i="44" l="1"/>
  <c r="G134" i="44"/>
  <c r="E135" i="44"/>
  <c r="C134" i="44"/>
  <c r="D134" i="44" s="1"/>
  <c r="I133" i="44"/>
  <c r="H133" i="44"/>
  <c r="B414" i="61"/>
  <c r="C414" i="61" s="1"/>
  <c r="A415" i="61" s="1"/>
  <c r="K414" i="61"/>
  <c r="J414" i="61"/>
  <c r="F414" i="61"/>
  <c r="H414" i="61"/>
  <c r="G414" i="61"/>
  <c r="L414" i="61"/>
  <c r="I414" i="61"/>
  <c r="D414" i="61"/>
  <c r="E414" i="61" s="1"/>
  <c r="I134" i="44" l="1"/>
  <c r="H134" i="44"/>
  <c r="G415" i="61"/>
  <c r="K415" i="61"/>
  <c r="J415" i="61"/>
  <c r="D415" i="61"/>
  <c r="E415" i="61" s="1"/>
  <c r="H415" i="61"/>
  <c r="F415" i="61"/>
  <c r="B415" i="61"/>
  <c r="C415" i="61" s="1"/>
  <c r="A416" i="61" s="1"/>
  <c r="L415" i="61"/>
  <c r="I415" i="61"/>
  <c r="F135" i="44"/>
  <c r="E136" i="44"/>
  <c r="G135" i="44"/>
  <c r="C135" i="44"/>
  <c r="D135" i="44" s="1"/>
  <c r="H135" i="44" l="1"/>
  <c r="I135" i="44"/>
  <c r="F136" i="44"/>
  <c r="G136" i="44"/>
  <c r="E137" i="44"/>
  <c r="C136" i="44"/>
  <c r="D136" i="44" s="1"/>
  <c r="L416" i="61"/>
  <c r="J416" i="61"/>
  <c r="G416" i="61"/>
  <c r="H416" i="61"/>
  <c r="F416" i="61"/>
  <c r="D416" i="61"/>
  <c r="E416" i="61" s="1"/>
  <c r="K416" i="61"/>
  <c r="B416" i="61"/>
  <c r="C416" i="61" s="1"/>
  <c r="A417" i="61" s="1"/>
  <c r="I416" i="61"/>
  <c r="B417" i="61" l="1"/>
  <c r="C417" i="61" s="1"/>
  <c r="A418" i="61" s="1"/>
  <c r="I417" i="61"/>
  <c r="G417" i="61"/>
  <c r="K417" i="61"/>
  <c r="D417" i="61"/>
  <c r="E417" i="61" s="1"/>
  <c r="L417" i="61"/>
  <c r="J417" i="61"/>
  <c r="F417" i="61"/>
  <c r="H417" i="61"/>
  <c r="H136" i="44"/>
  <c r="I136" i="44"/>
  <c r="F137" i="44"/>
  <c r="E138" i="44"/>
  <c r="G137" i="44"/>
  <c r="C137" i="44"/>
  <c r="D137" i="44" s="1"/>
  <c r="I137" i="44" l="1"/>
  <c r="H137" i="44"/>
  <c r="F138" i="44"/>
  <c r="G138" i="44"/>
  <c r="C138" i="44"/>
  <c r="D138" i="44" s="1"/>
  <c r="E139" i="44"/>
  <c r="B418" i="61"/>
  <c r="C418" i="61" s="1"/>
  <c r="A419" i="61" s="1"/>
  <c r="F418" i="61"/>
  <c r="G418" i="61"/>
  <c r="D418" i="61"/>
  <c r="E418" i="61" s="1"/>
  <c r="H418" i="61"/>
  <c r="K418" i="61"/>
  <c r="J418" i="61"/>
  <c r="I418" i="61"/>
  <c r="L418" i="61"/>
  <c r="F139" i="44" l="1"/>
  <c r="G139" i="44"/>
  <c r="C139" i="44"/>
  <c r="D139" i="44" s="1"/>
  <c r="E140" i="44"/>
  <c r="H138" i="44"/>
  <c r="I138" i="44"/>
  <c r="K419" i="61"/>
  <c r="D419" i="61"/>
  <c r="E419" i="61" s="1"/>
  <c r="I419" i="61"/>
  <c r="B419" i="61"/>
  <c r="C419" i="61" s="1"/>
  <c r="A420" i="61" s="1"/>
  <c r="F419" i="61"/>
  <c r="H419" i="61"/>
  <c r="G419" i="61"/>
  <c r="L419" i="61"/>
  <c r="J419" i="61"/>
  <c r="H420" i="61" l="1"/>
  <c r="J420" i="61"/>
  <c r="L420" i="61"/>
  <c r="D420" i="61"/>
  <c r="E420" i="61" s="1"/>
  <c r="K420" i="61"/>
  <c r="B420" i="61"/>
  <c r="C420" i="61" s="1"/>
  <c r="A421" i="61" s="1"/>
  <c r="F420" i="61"/>
  <c r="G420" i="61"/>
  <c r="I420" i="61"/>
  <c r="F140" i="44"/>
  <c r="G140" i="44"/>
  <c r="C140" i="44"/>
  <c r="D140" i="44" s="1"/>
  <c r="E141" i="44"/>
  <c r="I139" i="44"/>
  <c r="H139" i="44"/>
  <c r="J421" i="61" l="1"/>
  <c r="D421" i="61"/>
  <c r="E421" i="61" s="1"/>
  <c r="B421" i="61"/>
  <c r="C421" i="61" s="1"/>
  <c r="A422" i="61" s="1"/>
  <c r="K421" i="61"/>
  <c r="L421" i="61"/>
  <c r="I421" i="61"/>
  <c r="G421" i="61"/>
  <c r="H421" i="61"/>
  <c r="F421" i="61"/>
  <c r="F141" i="44"/>
  <c r="C141" i="44"/>
  <c r="D141" i="44" s="1"/>
  <c r="G141" i="44"/>
  <c r="E142" i="44"/>
  <c r="I140" i="44"/>
  <c r="H140" i="44"/>
  <c r="H141" i="44" l="1"/>
  <c r="I141" i="44"/>
  <c r="F142" i="44"/>
  <c r="G142" i="44"/>
  <c r="C142" i="44"/>
  <c r="D142" i="44" s="1"/>
  <c r="E143" i="44"/>
  <c r="K422" i="61"/>
  <c r="G422" i="61"/>
  <c r="H422" i="61"/>
  <c r="B422" i="61"/>
  <c r="C422" i="61" s="1"/>
  <c r="A423" i="61" s="1"/>
  <c r="L422" i="61"/>
  <c r="D422" i="61"/>
  <c r="E422" i="61" s="1"/>
  <c r="F422" i="61"/>
  <c r="J422" i="61"/>
  <c r="I422" i="61"/>
  <c r="G423" i="61" l="1"/>
  <c r="K423" i="61"/>
  <c r="J423" i="61"/>
  <c r="B423" i="61"/>
  <c r="C423" i="61" s="1"/>
  <c r="A424" i="61" s="1"/>
  <c r="I423" i="61"/>
  <c r="D423" i="61"/>
  <c r="E423" i="61" s="1"/>
  <c r="L423" i="61"/>
  <c r="H423" i="61"/>
  <c r="F423" i="61"/>
  <c r="F143" i="44"/>
  <c r="G143" i="44"/>
  <c r="E144" i="44"/>
  <c r="C143" i="44"/>
  <c r="D143" i="44" s="1"/>
  <c r="H142" i="44"/>
  <c r="I142" i="44"/>
  <c r="F144" i="44" l="1"/>
  <c r="C144" i="44"/>
  <c r="D144" i="44" s="1"/>
  <c r="G144" i="44"/>
  <c r="E145" i="44"/>
  <c r="F424" i="61"/>
  <c r="J424" i="61"/>
  <c r="H424" i="61"/>
  <c r="D424" i="61"/>
  <c r="E424" i="61" s="1"/>
  <c r="G424" i="61"/>
  <c r="I424" i="61"/>
  <c r="B424" i="61"/>
  <c r="C424" i="61" s="1"/>
  <c r="A425" i="61" s="1"/>
  <c r="K424" i="61"/>
  <c r="L424" i="61"/>
  <c r="I143" i="44"/>
  <c r="H143" i="44"/>
  <c r="F145" i="44" l="1"/>
  <c r="G145" i="44"/>
  <c r="C145" i="44"/>
  <c r="D145" i="44" s="1"/>
  <c r="E146" i="44"/>
  <c r="F425" i="61"/>
  <c r="D425" i="61"/>
  <c r="E425" i="61" s="1"/>
  <c r="B425" i="61"/>
  <c r="C425" i="61" s="1"/>
  <c r="A426" i="61" s="1"/>
  <c r="J425" i="61"/>
  <c r="K425" i="61"/>
  <c r="H425" i="61"/>
  <c r="L425" i="61"/>
  <c r="G425" i="61"/>
  <c r="I425" i="61"/>
  <c r="H144" i="44"/>
  <c r="I144" i="44"/>
  <c r="F146" i="44" l="1"/>
  <c r="C146" i="44"/>
  <c r="D146" i="44" s="1"/>
  <c r="G146" i="44"/>
  <c r="E147" i="44"/>
  <c r="H145" i="44"/>
  <c r="I145" i="44"/>
  <c r="D426" i="61"/>
  <c r="E426" i="61" s="1"/>
  <c r="J426" i="61"/>
  <c r="I426" i="61"/>
  <c r="K426" i="61"/>
  <c r="H426" i="61"/>
  <c r="G426" i="61"/>
  <c r="L426" i="61"/>
  <c r="B426" i="61"/>
  <c r="C426" i="61" s="1"/>
  <c r="A427" i="61" s="1"/>
  <c r="F426" i="61"/>
  <c r="J427" i="61" l="1"/>
  <c r="B427" i="61"/>
  <c r="C427" i="61" s="1"/>
  <c r="A428" i="61" s="1"/>
  <c r="D427" i="61"/>
  <c r="E427" i="61" s="1"/>
  <c r="L427" i="61"/>
  <c r="G427" i="61"/>
  <c r="F427" i="61"/>
  <c r="I427" i="61"/>
  <c r="H427" i="61"/>
  <c r="K427" i="61"/>
  <c r="F147" i="44"/>
  <c r="G147" i="44"/>
  <c r="E148" i="44"/>
  <c r="C147" i="44"/>
  <c r="D147" i="44" s="1"/>
  <c r="H146" i="44"/>
  <c r="I146" i="44"/>
  <c r="F148" i="44" l="1"/>
  <c r="G148" i="44"/>
  <c r="C148" i="44"/>
  <c r="D148" i="44" s="1"/>
  <c r="E149" i="44"/>
  <c r="K428" i="61"/>
  <c r="G428" i="61"/>
  <c r="J428" i="61"/>
  <c r="F428" i="61"/>
  <c r="H428" i="61"/>
  <c r="B428" i="61"/>
  <c r="C428" i="61" s="1"/>
  <c r="A429" i="61" s="1"/>
  <c r="I428" i="61"/>
  <c r="L428" i="61"/>
  <c r="D428" i="61"/>
  <c r="E428" i="61" s="1"/>
  <c r="I147" i="44"/>
  <c r="H147" i="44"/>
  <c r="F429" i="61" l="1"/>
  <c r="B429" i="61"/>
  <c r="C429" i="61" s="1"/>
  <c r="A430" i="61" s="1"/>
  <c r="L429" i="61"/>
  <c r="G429" i="61"/>
  <c r="J429" i="61"/>
  <c r="D429" i="61"/>
  <c r="E429" i="61" s="1"/>
  <c r="H429" i="61"/>
  <c r="I429" i="61"/>
  <c r="K429" i="61"/>
  <c r="F149" i="44"/>
  <c r="G149" i="44"/>
  <c r="E150" i="44"/>
  <c r="C149" i="44"/>
  <c r="D149" i="44" s="1"/>
  <c r="I148" i="44"/>
  <c r="H148" i="44"/>
  <c r="F150" i="44" l="1"/>
  <c r="E151" i="44"/>
  <c r="C150" i="44"/>
  <c r="D150" i="44" s="1"/>
  <c r="G150" i="44"/>
  <c r="B430" i="61"/>
  <c r="C430" i="61" s="1"/>
  <c r="A431" i="61" s="1"/>
  <c r="I430" i="61"/>
  <c r="G430" i="61"/>
  <c r="D430" i="61"/>
  <c r="E430" i="61" s="1"/>
  <c r="K430" i="61"/>
  <c r="F430" i="61"/>
  <c r="H430" i="61"/>
  <c r="J430" i="61"/>
  <c r="L430" i="61"/>
  <c r="I149" i="44"/>
  <c r="H149" i="44"/>
  <c r="H150" i="44" l="1"/>
  <c r="I150" i="44"/>
  <c r="F151" i="44"/>
  <c r="G151" i="44"/>
  <c r="E152" i="44"/>
  <c r="C151" i="44"/>
  <c r="D151" i="44" s="1"/>
  <c r="J431" i="61"/>
  <c r="K431" i="61"/>
  <c r="L431" i="61"/>
  <c r="D431" i="61"/>
  <c r="E431" i="61" s="1"/>
  <c r="B431" i="61"/>
  <c r="C431" i="61" s="1"/>
  <c r="A432" i="61" s="1"/>
  <c r="I431" i="61"/>
  <c r="G431" i="61"/>
  <c r="F431" i="61"/>
  <c r="H431" i="61"/>
  <c r="H151" i="44" l="1"/>
  <c r="I151" i="44"/>
  <c r="F432" i="61"/>
  <c r="L432" i="61"/>
  <c r="D432" i="61"/>
  <c r="E432" i="61" s="1"/>
  <c r="H432" i="61"/>
  <c r="J432" i="61"/>
  <c r="I432" i="61"/>
  <c r="K432" i="61"/>
  <c r="B432" i="61"/>
  <c r="C432" i="61" s="1"/>
  <c r="A433" i="61" s="1"/>
  <c r="G432" i="61"/>
  <c r="F152" i="44"/>
  <c r="G152" i="44"/>
  <c r="E153" i="44"/>
  <c r="C152" i="44"/>
  <c r="D152" i="44" s="1"/>
  <c r="F153" i="44" l="1"/>
  <c r="G153" i="44"/>
  <c r="C153" i="44"/>
  <c r="D153" i="44" s="1"/>
  <c r="E154" i="44"/>
  <c r="I433" i="61"/>
  <c r="K433" i="61"/>
  <c r="D433" i="61"/>
  <c r="E433" i="61" s="1"/>
  <c r="L433" i="61"/>
  <c r="G433" i="61"/>
  <c r="J433" i="61"/>
  <c r="H433" i="61"/>
  <c r="F433" i="61"/>
  <c r="B433" i="61"/>
  <c r="C433" i="61" s="1"/>
  <c r="A434" i="61" s="1"/>
  <c r="H152" i="44"/>
  <c r="I152" i="44"/>
  <c r="F154" i="44" l="1"/>
  <c r="G154" i="44"/>
  <c r="E155" i="44"/>
  <c r="C154" i="44"/>
  <c r="D154" i="44" s="1"/>
  <c r="I153" i="44"/>
  <c r="H153" i="44"/>
  <c r="L434" i="61"/>
  <c r="D434" i="61"/>
  <c r="E434" i="61" s="1"/>
  <c r="B434" i="61"/>
  <c r="C434" i="61" s="1"/>
  <c r="A435" i="61" s="1"/>
  <c r="J434" i="61"/>
  <c r="G434" i="61"/>
  <c r="H434" i="61"/>
  <c r="F434" i="61"/>
  <c r="I434" i="61"/>
  <c r="K434" i="61"/>
  <c r="H154" i="44" l="1"/>
  <c r="I154" i="44"/>
  <c r="K435" i="61"/>
  <c r="H435" i="61"/>
  <c r="I435" i="61"/>
  <c r="B435" i="61"/>
  <c r="C435" i="61" s="1"/>
  <c r="A436" i="61" s="1"/>
  <c r="D435" i="61"/>
  <c r="E435" i="61" s="1"/>
  <c r="L435" i="61"/>
  <c r="F435" i="61"/>
  <c r="G435" i="61"/>
  <c r="J435" i="61"/>
  <c r="F155" i="44"/>
  <c r="G155" i="44"/>
  <c r="C155" i="44"/>
  <c r="D155" i="44" s="1"/>
  <c r="E156" i="44"/>
  <c r="K436" i="61" l="1"/>
  <c r="G436" i="61"/>
  <c r="H436" i="61"/>
  <c r="I436" i="61"/>
  <c r="D436" i="61"/>
  <c r="E436" i="61" s="1"/>
  <c r="B436" i="61"/>
  <c r="C436" i="61" s="1"/>
  <c r="A437" i="61" s="1"/>
  <c r="L436" i="61"/>
  <c r="F436" i="61"/>
  <c r="J436" i="61"/>
  <c r="F156" i="44"/>
  <c r="C156" i="44"/>
  <c r="D156" i="44" s="1"/>
  <c r="E157" i="44"/>
  <c r="G156" i="44"/>
  <c r="H155" i="44"/>
  <c r="I155" i="44"/>
  <c r="F157" i="44" l="1"/>
  <c r="G157" i="44"/>
  <c r="E158" i="44"/>
  <c r="C157" i="44"/>
  <c r="D157" i="44" s="1"/>
  <c r="D437" i="61"/>
  <c r="E437" i="61" s="1"/>
  <c r="L437" i="61"/>
  <c r="B437" i="61"/>
  <c r="C437" i="61" s="1"/>
  <c r="A438" i="61" s="1"/>
  <c r="F437" i="61"/>
  <c r="G437" i="61"/>
  <c r="J437" i="61"/>
  <c r="K437" i="61"/>
  <c r="I437" i="61"/>
  <c r="H437" i="61"/>
  <c r="I156" i="44"/>
  <c r="H156" i="44"/>
  <c r="I157" i="44" l="1"/>
  <c r="H157" i="44"/>
  <c r="K438" i="61"/>
  <c r="G438" i="61"/>
  <c r="H438" i="61"/>
  <c r="D438" i="61"/>
  <c r="E438" i="61" s="1"/>
  <c r="F438" i="61"/>
  <c r="L438" i="61"/>
  <c r="I438" i="61"/>
  <c r="B438" i="61"/>
  <c r="C438" i="61" s="1"/>
  <c r="A439" i="61" s="1"/>
  <c r="J438" i="61"/>
  <c r="F158" i="44"/>
  <c r="G158" i="44"/>
  <c r="C158" i="44"/>
  <c r="D158" i="44" s="1"/>
  <c r="E159" i="44"/>
  <c r="F439" i="61" l="1"/>
  <c r="H439" i="61"/>
  <c r="J439" i="61"/>
  <c r="K439" i="61"/>
  <c r="L439" i="61"/>
  <c r="D439" i="61"/>
  <c r="E439" i="61" s="1"/>
  <c r="I439" i="61"/>
  <c r="G439" i="61"/>
  <c r="B439" i="61"/>
  <c r="C439" i="61" s="1"/>
  <c r="A440" i="61" s="1"/>
  <c r="F159" i="44"/>
  <c r="C159" i="44"/>
  <c r="D159" i="44" s="1"/>
  <c r="E160" i="44"/>
  <c r="G159" i="44"/>
  <c r="H158" i="44"/>
  <c r="I158" i="44"/>
  <c r="F160" i="44" l="1"/>
  <c r="G160" i="44"/>
  <c r="E161" i="44"/>
  <c r="C160" i="44"/>
  <c r="D160" i="44" s="1"/>
  <c r="I159" i="44"/>
  <c r="H159" i="44"/>
  <c r="J440" i="61"/>
  <c r="I440" i="61"/>
  <c r="H440" i="61"/>
  <c r="D440" i="61"/>
  <c r="E440" i="61" s="1"/>
  <c r="B440" i="61"/>
  <c r="C440" i="61" s="1"/>
  <c r="A441" i="61" s="1"/>
  <c r="G440" i="61"/>
  <c r="F440" i="61"/>
  <c r="K440" i="61"/>
  <c r="L440" i="61"/>
  <c r="I160" i="44" l="1"/>
  <c r="H160" i="44"/>
  <c r="I441" i="61"/>
  <c r="L441" i="61"/>
  <c r="G441" i="61"/>
  <c r="J441" i="61"/>
  <c r="F441" i="61"/>
  <c r="H441" i="61"/>
  <c r="D441" i="61"/>
  <c r="E441" i="61" s="1"/>
  <c r="K441" i="61"/>
  <c r="B441" i="61"/>
  <c r="C441" i="61" s="1"/>
  <c r="A442" i="61" s="1"/>
  <c r="F161" i="44"/>
  <c r="E162" i="44"/>
  <c r="G161" i="44"/>
  <c r="C161" i="44"/>
  <c r="D161" i="44" s="1"/>
  <c r="I161" i="44" l="1"/>
  <c r="H161" i="44"/>
  <c r="F162" i="44"/>
  <c r="C162" i="44"/>
  <c r="D162" i="44" s="1"/>
  <c r="G162" i="44"/>
  <c r="E163" i="44"/>
  <c r="L442" i="61"/>
  <c r="D442" i="61"/>
  <c r="E442" i="61" s="1"/>
  <c r="G442" i="61"/>
  <c r="H442" i="61"/>
  <c r="K442" i="61"/>
  <c r="B442" i="61"/>
  <c r="C442" i="61" s="1"/>
  <c r="F442" i="61"/>
  <c r="I442" i="61"/>
  <c r="J442" i="61"/>
  <c r="F163" i="44" l="1"/>
  <c r="E164" i="44"/>
  <c r="G163" i="44"/>
  <c r="C163" i="44"/>
  <c r="D163" i="44" s="1"/>
  <c r="H162" i="44"/>
  <c r="I162" i="44"/>
  <c r="F164" i="44" l="1"/>
  <c r="E165" i="44"/>
  <c r="C164" i="44"/>
  <c r="D164" i="44" s="1"/>
  <c r="G164" i="44"/>
  <c r="I163" i="44"/>
  <c r="H163" i="44"/>
  <c r="I164" i="44" l="1"/>
  <c r="H164" i="44"/>
  <c r="F165" i="44"/>
  <c r="G165" i="44"/>
  <c r="C165" i="44"/>
  <c r="D165" i="44" s="1"/>
  <c r="E166" i="44"/>
  <c r="F166" i="44" l="1"/>
  <c r="G166" i="44"/>
  <c r="E167" i="44"/>
  <c r="C166" i="44"/>
  <c r="D166" i="44" s="1"/>
  <c r="I165" i="44"/>
  <c r="H165" i="44"/>
  <c r="H166" i="44" l="1"/>
  <c r="I166" i="44"/>
  <c r="F167" i="44"/>
  <c r="G167" i="44"/>
  <c r="E168" i="44"/>
  <c r="C167" i="44"/>
  <c r="D167" i="44" s="1"/>
  <c r="I167" i="44" l="1"/>
  <c r="H167" i="44"/>
  <c r="F168" i="44"/>
  <c r="G168" i="44"/>
  <c r="C168" i="44"/>
  <c r="D168" i="44" s="1"/>
  <c r="E169" i="44"/>
  <c r="F169" i="44" l="1"/>
  <c r="G169" i="44"/>
  <c r="C169" i="44"/>
  <c r="D169" i="44" s="1"/>
  <c r="E170" i="44"/>
  <c r="I168" i="44"/>
  <c r="H168" i="44"/>
  <c r="F170" i="44" l="1"/>
  <c r="G170" i="44"/>
  <c r="C170" i="44"/>
  <c r="D170" i="44" s="1"/>
  <c r="E171" i="44"/>
  <c r="I169" i="44"/>
  <c r="H169" i="44"/>
  <c r="F171" i="44" l="1"/>
  <c r="G171" i="44"/>
  <c r="E172" i="44"/>
  <c r="C171" i="44"/>
  <c r="D171" i="44" s="1"/>
  <c r="H170" i="44"/>
  <c r="I170" i="44"/>
  <c r="I171" i="44" l="1"/>
  <c r="H171" i="44"/>
  <c r="F172" i="44"/>
  <c r="C172" i="44"/>
  <c r="D172" i="44" s="1"/>
  <c r="G172" i="44"/>
  <c r="E173" i="44"/>
  <c r="F173" i="44" l="1"/>
  <c r="G173" i="44"/>
  <c r="E174" i="44"/>
  <c r="C173" i="44"/>
  <c r="D173" i="44" s="1"/>
  <c r="I172" i="44"/>
  <c r="H172" i="44"/>
  <c r="H173" i="44" l="1"/>
  <c r="I173" i="44"/>
  <c r="F174" i="44"/>
  <c r="G174" i="44"/>
  <c r="E175" i="44"/>
  <c r="C174" i="44"/>
  <c r="D174" i="44" s="1"/>
  <c r="I174" i="44" l="1"/>
  <c r="H174" i="44"/>
  <c r="F175" i="44"/>
  <c r="C175" i="44"/>
  <c r="D175" i="44" s="1"/>
  <c r="E176" i="44"/>
  <c r="G175" i="44"/>
  <c r="I175" i="44" l="1"/>
  <c r="H175" i="44"/>
  <c r="F176" i="44"/>
  <c r="G176" i="44"/>
  <c r="E177" i="44"/>
  <c r="C176" i="44"/>
  <c r="D176" i="44" s="1"/>
  <c r="I176" i="44" l="1"/>
  <c r="H176" i="44"/>
  <c r="F177" i="44"/>
  <c r="E178" i="44"/>
  <c r="C177" i="44"/>
  <c r="D177" i="44" s="1"/>
  <c r="G177" i="44"/>
  <c r="I177" i="44" l="1"/>
  <c r="H177" i="44"/>
  <c r="F178" i="44"/>
  <c r="G178" i="44"/>
  <c r="E179" i="44"/>
  <c r="C178" i="44"/>
  <c r="D178" i="44" s="1"/>
  <c r="I178" i="44" l="1"/>
  <c r="H178" i="44"/>
  <c r="F179" i="44"/>
  <c r="C179" i="44"/>
  <c r="D179" i="44" s="1"/>
  <c r="G179" i="44"/>
  <c r="E180" i="44"/>
  <c r="F180" i="44" l="1"/>
  <c r="C180" i="44"/>
  <c r="D180" i="44" s="1"/>
  <c r="G180" i="44"/>
  <c r="E181" i="44"/>
  <c r="H179" i="44"/>
  <c r="I179" i="44"/>
  <c r="F181" i="44" l="1"/>
  <c r="G181" i="44"/>
  <c r="C181" i="44"/>
  <c r="D181" i="44" s="1"/>
  <c r="E182" i="44"/>
  <c r="H180" i="44"/>
  <c r="I180" i="44"/>
  <c r="F182" i="44" l="1"/>
  <c r="E183" i="44"/>
  <c r="G182" i="44"/>
  <c r="C182" i="44"/>
  <c r="D182" i="44" s="1"/>
  <c r="H181" i="44"/>
  <c r="I181" i="44"/>
  <c r="F183" i="44" l="1"/>
  <c r="G183" i="44"/>
  <c r="C183" i="44"/>
  <c r="D183" i="44" s="1"/>
  <c r="E184" i="44"/>
  <c r="H182" i="44"/>
  <c r="I182" i="44"/>
  <c r="F184" i="44" l="1"/>
  <c r="G184" i="44"/>
  <c r="C184" i="44"/>
  <c r="D184" i="44" s="1"/>
  <c r="E185" i="44"/>
  <c r="H183" i="44"/>
  <c r="I183" i="44"/>
  <c r="F185" i="44" l="1"/>
  <c r="E186" i="44"/>
  <c r="C185" i="44"/>
  <c r="D185" i="44" s="1"/>
  <c r="G185" i="44"/>
  <c r="H184" i="44"/>
  <c r="I184" i="44"/>
  <c r="I185" i="44" l="1"/>
  <c r="H185" i="44"/>
  <c r="F186" i="44"/>
  <c r="G186" i="44"/>
  <c r="E187" i="44"/>
  <c r="C186" i="44"/>
  <c r="D186" i="44" s="1"/>
  <c r="I186" i="44" l="1"/>
  <c r="H186" i="44"/>
  <c r="F187" i="44"/>
  <c r="E188" i="44"/>
  <c r="G187" i="44"/>
  <c r="C187" i="44"/>
  <c r="D187" i="44" s="1"/>
  <c r="F188" i="44" l="1"/>
  <c r="G188" i="44"/>
  <c r="C188" i="44"/>
  <c r="D188" i="44" s="1"/>
  <c r="E189" i="44"/>
  <c r="H187" i="44"/>
  <c r="I187" i="44"/>
  <c r="F189" i="44" l="1"/>
  <c r="G189" i="44"/>
  <c r="E190" i="44"/>
  <c r="C189" i="44"/>
  <c r="D189" i="44" s="1"/>
  <c r="H188" i="44"/>
  <c r="I188" i="44"/>
  <c r="H189" i="44" l="1"/>
  <c r="I189" i="44"/>
  <c r="F190" i="44"/>
  <c r="G190" i="44"/>
  <c r="E191" i="44"/>
  <c r="C190" i="44"/>
  <c r="D190" i="44" s="1"/>
  <c r="I190" i="44" l="1"/>
  <c r="H190" i="44"/>
  <c r="F191" i="44"/>
  <c r="G191" i="44"/>
  <c r="C191" i="44"/>
  <c r="D191" i="44" s="1"/>
  <c r="E192" i="44"/>
  <c r="F192" i="44" l="1"/>
  <c r="E193" i="44"/>
  <c r="C192" i="44"/>
  <c r="D192" i="44" s="1"/>
  <c r="G192" i="44"/>
  <c r="I191" i="44"/>
  <c r="H191" i="44"/>
  <c r="H192" i="44" l="1"/>
  <c r="I192" i="44"/>
  <c r="F193" i="44"/>
  <c r="E194" i="44"/>
  <c r="G193" i="44"/>
  <c r="C193" i="44"/>
  <c r="D193" i="44" s="1"/>
  <c r="F194" i="44" l="1"/>
  <c r="C194" i="44"/>
  <c r="D194" i="44" s="1"/>
  <c r="E195" i="44"/>
  <c r="G194" i="44"/>
  <c r="H193" i="44"/>
  <c r="I193" i="44"/>
  <c r="I194" i="44" l="1"/>
  <c r="H194" i="44"/>
  <c r="F195" i="44"/>
  <c r="E196" i="44"/>
  <c r="G195" i="44"/>
  <c r="C195" i="44"/>
  <c r="D195" i="44" s="1"/>
  <c r="F196" i="44" l="1"/>
  <c r="G196" i="44"/>
  <c r="C196" i="44"/>
  <c r="D196" i="44" s="1"/>
  <c r="E197" i="44"/>
  <c r="I195" i="44"/>
  <c r="H195" i="44"/>
  <c r="F197" i="44" l="1"/>
  <c r="E198" i="44"/>
  <c r="G197" i="44"/>
  <c r="C197" i="44"/>
  <c r="D197" i="44" s="1"/>
  <c r="H196" i="44"/>
  <c r="I196" i="44"/>
  <c r="F198" i="44" l="1"/>
  <c r="E199" i="44"/>
  <c r="C198" i="44"/>
  <c r="D198" i="44" s="1"/>
  <c r="G198" i="44"/>
  <c r="H197" i="44"/>
  <c r="I197" i="44"/>
  <c r="I198" i="44" l="1"/>
  <c r="H198" i="44"/>
  <c r="F199" i="44"/>
  <c r="C199" i="44"/>
  <c r="D199" i="44" s="1"/>
  <c r="G199" i="44"/>
  <c r="E200" i="44"/>
  <c r="F200" i="44" l="1"/>
  <c r="C200" i="44"/>
  <c r="D200" i="44" s="1"/>
  <c r="G200" i="44"/>
  <c r="H199" i="44"/>
  <c r="I199" i="44"/>
  <c r="H200" i="44" l="1"/>
  <c r="I200" i="44"/>
</calcChain>
</file>

<file path=xl/comments1.xml><?xml version="1.0" encoding="utf-8"?>
<comments xmlns="http://schemas.openxmlformats.org/spreadsheetml/2006/main">
  <authors>
    <author>Author</author>
  </authors>
  <commentList>
    <comment ref="B2" authorId="0">
      <text>
        <r>
          <rPr>
            <b/>
            <sz val="9"/>
            <color indexed="81"/>
            <rFont val="Tahoma"/>
            <family val="2"/>
          </rPr>
          <t>Author:</t>
        </r>
        <r>
          <rPr>
            <sz val="9"/>
            <color indexed="81"/>
            <rFont val="Tahoma"/>
            <family val="2"/>
          </rPr>
          <t xml:space="preserve">
Don’t copy this formula (nor as text). Create new formula in target file instead.</t>
        </r>
      </text>
    </comment>
  </commentList>
</comments>
</file>

<file path=xl/comments2.xml><?xml version="1.0" encoding="utf-8"?>
<comments xmlns="http://schemas.openxmlformats.org/spreadsheetml/2006/main">
  <authors>
    <author>Author</author>
  </authors>
  <commentList>
    <comment ref="K1" authorId="0">
      <text>
        <r>
          <rPr>
            <b/>
            <sz val="9"/>
            <color indexed="81"/>
            <rFont val="Tahoma"/>
            <family val="2"/>
          </rPr>
          <t>Author:</t>
        </r>
        <r>
          <rPr>
            <sz val="9"/>
            <color indexed="81"/>
            <rFont val="Tahoma"/>
            <family val="2"/>
          </rPr>
          <t xml:space="preserve">
- Flow = </t>
        </r>
        <r>
          <rPr>
            <b/>
            <sz val="9"/>
            <color indexed="81"/>
            <rFont val="Tahoma"/>
            <family val="2"/>
          </rPr>
          <t>Non Cumulated</t>
        </r>
        <r>
          <rPr>
            <sz val="9"/>
            <color indexed="81"/>
            <rFont val="Tahoma"/>
            <family val="2"/>
          </rPr>
          <t xml:space="preserve"> = you can add numbers over time
- Balance = </t>
        </r>
        <r>
          <rPr>
            <b/>
            <sz val="9"/>
            <color indexed="81"/>
            <rFont val="Tahoma"/>
            <family val="2"/>
          </rPr>
          <t>Cumulated</t>
        </r>
        <r>
          <rPr>
            <sz val="9"/>
            <color indexed="81"/>
            <rFont val="Tahoma"/>
            <family val="2"/>
          </rPr>
          <t xml:space="preserve"> = always take the last value (to know performance)
- Calendar year balance = </t>
        </r>
        <r>
          <rPr>
            <b/>
            <sz val="9"/>
            <color indexed="81"/>
            <rFont val="Tahoma"/>
            <family val="2"/>
          </rPr>
          <t>Cumulating over calendar year</t>
        </r>
        <r>
          <rPr>
            <sz val="9"/>
            <color indexed="81"/>
            <rFont val="Tahoma"/>
            <family val="2"/>
          </rPr>
          <t xml:space="preserve"> = always take 
  last calendar year value (to know performance), i.e.:
  + nominator in HY1 is part of HY2's nominator
  + HY1 denominator = calendar year denominator</t>
        </r>
      </text>
    </comment>
    <comment ref="L1" authorId="0">
      <text>
        <r>
          <rPr>
            <b/>
            <sz val="9"/>
            <color indexed="81"/>
            <rFont val="Tahoma"/>
            <family val="2"/>
          </rPr>
          <t>Mans Tosteberg:</t>
        </r>
        <r>
          <rPr>
            <sz val="9"/>
            <color indexed="81"/>
            <rFont val="Tahoma"/>
            <family val="2"/>
          </rPr>
          <t xml:space="preserve">
Indicates whether a coverage indicator should beavailable in the CN Programmatic Gap table</t>
        </r>
      </text>
    </comment>
  </commentList>
</comments>
</file>

<file path=xl/comments3.xml><?xml version="1.0" encoding="utf-8"?>
<comments xmlns="http://schemas.openxmlformats.org/spreadsheetml/2006/main">
  <authors>
    <author>Author</author>
  </authors>
  <commentList>
    <comment ref="A21" authorId="0">
      <text>
        <r>
          <rPr>
            <b/>
            <sz val="9"/>
            <color indexed="81"/>
            <rFont val="Tahoma"/>
            <family val="2"/>
          </rPr>
          <t>Author:</t>
        </r>
        <r>
          <rPr>
            <sz val="9"/>
            <color indexed="81"/>
            <rFont val="Tahoma"/>
            <family val="2"/>
          </rPr>
          <t xml:space="preserve">
Author:
1 = Jan-Dec
2 = Apr-Mar
3 = Jul-Jun
4 = Oct-Sep
</t>
        </r>
      </text>
    </comment>
  </commentList>
</comments>
</file>

<file path=xl/comments4.xml><?xml version="1.0" encoding="utf-8"?>
<comments xmlns="http://schemas.openxmlformats.org/spreadsheetml/2006/main">
  <authors>
    <author>Author</author>
  </authors>
  <commentList>
    <comment ref="O1" authorId="0">
      <text>
        <r>
          <rPr>
            <b/>
            <sz val="9"/>
            <color indexed="81"/>
            <rFont val="Tahoma"/>
            <family val="2"/>
          </rPr>
          <t>Author:</t>
        </r>
        <r>
          <rPr>
            <sz val="9"/>
            <color indexed="81"/>
            <rFont val="Tahoma"/>
            <family val="2"/>
          </rPr>
          <t xml:space="preserve">
to be checked list of labeling… not everythig is really consistent !!!!!</t>
        </r>
      </text>
    </comment>
  </commentList>
</comments>
</file>

<file path=xl/comments5.xml><?xml version="1.0" encoding="utf-8"?>
<comments xmlns="http://schemas.openxmlformats.org/spreadsheetml/2006/main">
  <authors>
    <author>Author</author>
  </authors>
  <commentList>
    <comment ref="B1" authorId="0">
      <text>
        <r>
          <rPr>
            <b/>
            <sz val="9"/>
            <color indexed="81"/>
            <rFont val="Tahoma"/>
            <family val="2"/>
          </rPr>
          <t>Author:</t>
        </r>
        <r>
          <rPr>
            <sz val="9"/>
            <color indexed="81"/>
            <rFont val="Tahoma"/>
            <family val="2"/>
          </rPr>
          <t xml:space="preserve">
N.B. Never change the indexing of this column as that will unlink interventions and coverage indicators.</t>
        </r>
      </text>
    </comment>
    <comment ref="H1" authorId="0">
      <text>
        <r>
          <rPr>
            <b/>
            <sz val="9"/>
            <color indexed="81"/>
            <rFont val="Tahoma"/>
            <family val="2"/>
          </rPr>
          <t>Mans:</t>
        </r>
        <r>
          <rPr>
            <sz val="9"/>
            <color indexed="81"/>
            <rFont val="Tahoma"/>
            <family val="2"/>
          </rPr>
          <t xml:space="preserve">
Indicates whether a module should be available in the CN Programmatic Gap table</t>
        </r>
      </text>
    </comment>
  </commentList>
</comments>
</file>

<file path=xl/sharedStrings.xml><?xml version="1.0" encoding="utf-8"?>
<sst xmlns="http://schemas.openxmlformats.org/spreadsheetml/2006/main" count="8255" uniqueCount="4748">
  <si>
    <t>Please select…</t>
  </si>
  <si>
    <t>Year 5</t>
  </si>
  <si>
    <t>Year 4</t>
  </si>
  <si>
    <t>Period 6</t>
  </si>
  <si>
    <t>Period 5</t>
  </si>
  <si>
    <t>Period 4</t>
  </si>
  <si>
    <t>Period 3</t>
  </si>
  <si>
    <t>Period 2</t>
  </si>
  <si>
    <t>Period 1</t>
  </si>
  <si>
    <t>Source</t>
  </si>
  <si>
    <t>Target cumulation</t>
  </si>
  <si>
    <t>Indicator</t>
  </si>
  <si>
    <t>Service Delivery Area</t>
  </si>
  <si>
    <t>D #</t>
  </si>
  <si>
    <t>%</t>
  </si>
  <si>
    <t>N #</t>
  </si>
  <si>
    <t>Report due date</t>
  </si>
  <si>
    <t>value</t>
  </si>
  <si>
    <t>Comments</t>
  </si>
  <si>
    <t>Targets</t>
  </si>
  <si>
    <t>Baseline</t>
  </si>
  <si>
    <t xml:space="preserve">     Objectives:</t>
  </si>
  <si>
    <t>Period Covered: to</t>
  </si>
  <si>
    <t>Period Covered: from</t>
  </si>
  <si>
    <t>A. Program details</t>
  </si>
  <si>
    <t>Administrative records</t>
  </si>
  <si>
    <t>National Health Account</t>
  </si>
  <si>
    <t>Health Provider survey</t>
  </si>
  <si>
    <t>Operational Research</t>
  </si>
  <si>
    <t>Vital and disease-specific registry</t>
  </si>
  <si>
    <t>Reports (specify)</t>
  </si>
  <si>
    <t>Specific surveys and research (specify)</t>
  </si>
  <si>
    <t>Households survey</t>
  </si>
  <si>
    <t>SAMS (Service Availability Mapping
Survey)</t>
  </si>
  <si>
    <t>Health Facility survey</t>
  </si>
  <si>
    <t>BSS (Behavioral Surveillance Survey)</t>
  </si>
  <si>
    <t>AIS (AIDS Indicator Survey)</t>
  </si>
  <si>
    <t>DHS/DHS+ (Demographic and Health
Survey)</t>
  </si>
  <si>
    <t>MICS (Multiple Indicator Cluster Survey)</t>
  </si>
  <si>
    <t>Training records</t>
  </si>
  <si>
    <t>Patient records</t>
  </si>
  <si>
    <t>HMIS</t>
  </si>
  <si>
    <t>Specify- Reports, Surveys, Questionnaires etc.</t>
  </si>
  <si>
    <t>TB treatment card</t>
  </si>
  <si>
    <t>TB laboratory register</t>
  </si>
  <si>
    <t>TB patient register</t>
  </si>
  <si>
    <t>TB prevalence survey</t>
  </si>
  <si>
    <t xml:space="preserve">R&amp;R TB system, yearly management report </t>
  </si>
  <si>
    <t>R&amp;R TB system, quarterly reports</t>
  </si>
  <si>
    <t>Other survey, specify</t>
  </si>
  <si>
    <t>Surveillance systems</t>
  </si>
  <si>
    <t>Key informant survey</t>
  </si>
  <si>
    <t>Situation Analysis</t>
  </si>
  <si>
    <t>MIS (Malaria Indicator Survey)</t>
  </si>
  <si>
    <t>Tied to</t>
  </si>
  <si>
    <t>Disbursement Request (Y,N)</t>
  </si>
  <si>
    <t>Please carefully review the instructions work sheet before completing this template</t>
  </si>
  <si>
    <t>Top 10</t>
  </si>
  <si>
    <t>Impact indicator</t>
  </si>
  <si>
    <t>Outcome indicator</t>
  </si>
  <si>
    <t>Country / Applicant:</t>
  </si>
  <si>
    <t>January</t>
  </si>
  <si>
    <t>April</t>
  </si>
  <si>
    <t>July</t>
  </si>
  <si>
    <t>October</t>
  </si>
  <si>
    <t>Start month</t>
  </si>
  <si>
    <t>PR</t>
  </si>
  <si>
    <t>PRacronym</t>
  </si>
  <si>
    <t>Malaria</t>
  </si>
  <si>
    <t>Tuberculosis</t>
  </si>
  <si>
    <t>CCM Afghanistan</t>
  </si>
  <si>
    <t>Afghanistan</t>
  </si>
  <si>
    <t>CCM Albania</t>
  </si>
  <si>
    <t>German Technical Cooperation GTZ-IS</t>
  </si>
  <si>
    <t>CCM Algeria</t>
  </si>
  <si>
    <t>HealthNet TPO</t>
  </si>
  <si>
    <t>CCM Angola</t>
  </si>
  <si>
    <t>CCM Argentina</t>
  </si>
  <si>
    <t>Albania</t>
  </si>
  <si>
    <t>Institute of Public Health, Ministry of Health in Albania</t>
  </si>
  <si>
    <t>CCM Armenia</t>
  </si>
  <si>
    <t>Algeria</t>
  </si>
  <si>
    <t>CCM Azerbaijan</t>
  </si>
  <si>
    <t>Angola</t>
  </si>
  <si>
    <t>United Nations Development Programme, Angola</t>
  </si>
  <si>
    <t>CCM Bangladesh</t>
  </si>
  <si>
    <t>CCM Belarus</t>
  </si>
  <si>
    <t>Argentina</t>
  </si>
  <si>
    <t>United Nations Development Programme, Argentina</t>
  </si>
  <si>
    <t>CCM Belize</t>
  </si>
  <si>
    <t>UBATEC S.A.</t>
  </si>
  <si>
    <t>CCM Benin</t>
  </si>
  <si>
    <t>Armenia</t>
  </si>
  <si>
    <t>CCM Bhutan</t>
  </si>
  <si>
    <t>CCM Bolivia</t>
  </si>
  <si>
    <t>Mission East</t>
  </si>
  <si>
    <t>ME</t>
  </si>
  <si>
    <t>CCM Bosnia and Herzegovina</t>
  </si>
  <si>
    <t>Azerbaijan</t>
  </si>
  <si>
    <t>CCM Botswana</t>
  </si>
  <si>
    <t>CCM Brazil</t>
  </si>
  <si>
    <t>Bangladesh</t>
  </si>
  <si>
    <t>CCM Bulgaria</t>
  </si>
  <si>
    <t>BRAC</t>
  </si>
  <si>
    <t>CCM Burkina Faso</t>
  </si>
  <si>
    <t>Ministry of Health and Family Welfare of Bangladesh</t>
  </si>
  <si>
    <t>CCM Burundi</t>
  </si>
  <si>
    <t>CCM Cambodia</t>
  </si>
  <si>
    <t>CCM Cameroon</t>
  </si>
  <si>
    <t>Belarus</t>
  </si>
  <si>
    <t>United Nations Development Programme, Belarus</t>
  </si>
  <si>
    <t>CCM Cape Verde</t>
  </si>
  <si>
    <t>Belize</t>
  </si>
  <si>
    <t>CCM Central African Republic</t>
  </si>
  <si>
    <t>CCM Chad</t>
  </si>
  <si>
    <t>Benin</t>
  </si>
  <si>
    <t>United Nations Development Programme, Benin</t>
  </si>
  <si>
    <t>CCM Chile</t>
  </si>
  <si>
    <t>CCM China</t>
  </si>
  <si>
    <t>CCM Colombia</t>
  </si>
  <si>
    <t>CCM Comoros</t>
  </si>
  <si>
    <t>Plan Benin</t>
  </si>
  <si>
    <t>CCM Congo (Republic of)</t>
  </si>
  <si>
    <t>Non-CCM Congo-Kasai</t>
  </si>
  <si>
    <t>Bhutan</t>
  </si>
  <si>
    <t>Bolivia (Plurinational State)</t>
  </si>
  <si>
    <t>CCM Costa Rica</t>
  </si>
  <si>
    <t>United Nations Development Programme, Bolivia</t>
  </si>
  <si>
    <t>CCM Cote d'Ivoire</t>
  </si>
  <si>
    <t>Asociación Ibis - Hivos</t>
  </si>
  <si>
    <t>CCM Croatia</t>
  </si>
  <si>
    <t>Bosnia and Herzegovina</t>
  </si>
  <si>
    <t>CCM Cuba</t>
  </si>
  <si>
    <t>Botswana</t>
  </si>
  <si>
    <t>Ministry of Finance and Development Planning of Botswana</t>
  </si>
  <si>
    <t>CCM Djibouti</t>
  </si>
  <si>
    <t>Brazil</t>
  </si>
  <si>
    <t>CCM Dominican Republic</t>
  </si>
  <si>
    <t>CCM Ecuador</t>
  </si>
  <si>
    <t>CCM Egypt</t>
  </si>
  <si>
    <t>CCM El Salvador</t>
  </si>
  <si>
    <t>Bulgaria</t>
  </si>
  <si>
    <t>CCM Equatorial Guinea</t>
  </si>
  <si>
    <t>Burkina Faso</t>
  </si>
  <si>
    <t>United Nations Development Programme, Burkina Faso</t>
  </si>
  <si>
    <t>CCM Eritrea</t>
  </si>
  <si>
    <t>National Council to Fight Against HIV/AIDS</t>
  </si>
  <si>
    <t>CCM Estonia</t>
  </si>
  <si>
    <t>CCM Ethiopia</t>
  </si>
  <si>
    <t>CCM Fiji</t>
  </si>
  <si>
    <t>CCM Gabon</t>
  </si>
  <si>
    <t>Burundi</t>
  </si>
  <si>
    <t>Conseil National de Lutte contre le SIDA (CNLS), Burundi</t>
  </si>
  <si>
    <t>CCM Gambia</t>
  </si>
  <si>
    <t>CCM Georgia</t>
  </si>
  <si>
    <t>CCM Ghana</t>
  </si>
  <si>
    <t>CCM Guatemala</t>
  </si>
  <si>
    <t>CED-Caritas, Burundi</t>
  </si>
  <si>
    <t>CCM Guinea</t>
  </si>
  <si>
    <t>Cambodia</t>
  </si>
  <si>
    <t>Ministry of Health of Cambodia</t>
  </si>
  <si>
    <t>CCM Guyana</t>
  </si>
  <si>
    <t>CCM Haiti</t>
  </si>
  <si>
    <t>CCM Honduras</t>
  </si>
  <si>
    <t>Cameroon</t>
  </si>
  <si>
    <t>CCM India</t>
  </si>
  <si>
    <t>CARE International in Cameroon</t>
  </si>
  <si>
    <t>CCM Indonesia</t>
  </si>
  <si>
    <t>Plan International</t>
  </si>
  <si>
    <t>CCM Iran (Islamic Republic of)</t>
  </si>
  <si>
    <t>Cape Verde</t>
  </si>
  <si>
    <t>CCM Iraq</t>
  </si>
  <si>
    <t>CCM Jamaica</t>
  </si>
  <si>
    <t>Central African Republic</t>
  </si>
  <si>
    <t>United Nations Development Programme, Central African Republic</t>
  </si>
  <si>
    <t>CCM Jordan</t>
  </si>
  <si>
    <t>CCM Kazakhstan</t>
  </si>
  <si>
    <t>Chad</t>
  </si>
  <si>
    <t>CCM Kenya</t>
  </si>
  <si>
    <t>United Nations Development Programme, Chad</t>
  </si>
  <si>
    <t>CCM DPR of Korea</t>
  </si>
  <si>
    <t>Association of Social Marketing in Chad (AMASOT)</t>
  </si>
  <si>
    <t>CCM Kosovo</t>
  </si>
  <si>
    <t>CCM Kyrgyzstan</t>
  </si>
  <si>
    <t>Chile</t>
  </si>
  <si>
    <t>Consejo de las Américas</t>
  </si>
  <si>
    <t>Sub-CCM Chuya Region</t>
  </si>
  <si>
    <t>China</t>
  </si>
  <si>
    <t>Chinese Centre for Disease Control and Prevention</t>
  </si>
  <si>
    <t>CCM Lao PDR</t>
  </si>
  <si>
    <t>Colombia</t>
  </si>
  <si>
    <t>CCM Lesotho</t>
  </si>
  <si>
    <t>Fundación Universidad Antioquia</t>
  </si>
  <si>
    <t>FUA</t>
  </si>
  <si>
    <t>CCM Liberia</t>
  </si>
  <si>
    <t>FONADE</t>
  </si>
  <si>
    <t>CCM Macedonia</t>
  </si>
  <si>
    <t>CCM Madagascar</t>
  </si>
  <si>
    <t>Comoros</t>
  </si>
  <si>
    <t>Association Comorienne pour le Bien-Etre de la Famille (ASCOBEF)</t>
  </si>
  <si>
    <t>CCM Malawi</t>
  </si>
  <si>
    <t>Ministry of Health of Comoros</t>
  </si>
  <si>
    <t>CCM Malaysia</t>
  </si>
  <si>
    <t>Congo</t>
  </si>
  <si>
    <t>CCM Maldives</t>
  </si>
  <si>
    <t>CCM Mali</t>
  </si>
  <si>
    <t>CCM Mauritania</t>
  </si>
  <si>
    <t>Congo (Democratic Republic)</t>
  </si>
  <si>
    <t>United Nations Development Programme, Democratic Republic of Congo</t>
  </si>
  <si>
    <t>CCM Mauritius</t>
  </si>
  <si>
    <t>CCM Mexico</t>
  </si>
  <si>
    <t>CCM Moldova</t>
  </si>
  <si>
    <t>CORDAID</t>
  </si>
  <si>
    <t>CCM Mongolia</t>
  </si>
  <si>
    <t>Costa Rica</t>
  </si>
  <si>
    <t>CCM Montenegro</t>
  </si>
  <si>
    <t>CCM Morocco</t>
  </si>
  <si>
    <t>Côte d'Ivoire</t>
  </si>
  <si>
    <t>United Nations Development Programme, Cote d'Ivoire</t>
  </si>
  <si>
    <t>CCM Mozambique</t>
  </si>
  <si>
    <t>CARE Cote d'Ivoire</t>
  </si>
  <si>
    <t>Croatia</t>
  </si>
  <si>
    <t>Cuba</t>
  </si>
  <si>
    <t>United Nations Development Programme, Cuba</t>
  </si>
  <si>
    <t>Djibouti</t>
  </si>
  <si>
    <t>Secrétariat Exécutif de Lutte contre le Sida la Tuberculose et le Paludisme</t>
  </si>
  <si>
    <t>Dominican Republic</t>
  </si>
  <si>
    <t>Asociación Dominicana Pro-Bienestar de la Familia (PROFAMILIA)</t>
  </si>
  <si>
    <t>Instituto Dermatologico y Cirugia de Piel</t>
  </si>
  <si>
    <t>Subsecretaria de Estado de Salud Colectiva, Ministry of Health</t>
  </si>
  <si>
    <t>Ecuador</t>
  </si>
  <si>
    <t>CARE Ecuador</t>
  </si>
  <si>
    <t>CCM Myanmar</t>
  </si>
  <si>
    <t>Corporacion Kimirina</t>
  </si>
  <si>
    <t>CCM Namibia</t>
  </si>
  <si>
    <t>Egypt</t>
  </si>
  <si>
    <t>National Tuberculosis Control Program, Ministry of Health and Population in Egypt</t>
  </si>
  <si>
    <t>CCM Nepal</t>
  </si>
  <si>
    <t>National AIDS Programme, Ministry of Health and Population in Egypt</t>
  </si>
  <si>
    <t>CCM Nicaragua</t>
  </si>
  <si>
    <t>El Salvador</t>
  </si>
  <si>
    <t>CCM Niger</t>
  </si>
  <si>
    <t>Ministry of Health of El Salvador</t>
  </si>
  <si>
    <t>CCM Nigeria</t>
  </si>
  <si>
    <t>Equatorial Guinea</t>
  </si>
  <si>
    <t>United Nations Development Programme, Equatorial Guinea</t>
  </si>
  <si>
    <t>CCM Pakistan</t>
  </si>
  <si>
    <t>Medical Care Development International</t>
  </si>
  <si>
    <t>CCM Panama</t>
  </si>
  <si>
    <t>Eritrea</t>
  </si>
  <si>
    <t>CCM Papua New Guinea</t>
  </si>
  <si>
    <t>Estonia</t>
  </si>
  <si>
    <t>National Institute for Health Development, Ministry of Social Affaires</t>
  </si>
  <si>
    <t>CCM Paraguay</t>
  </si>
  <si>
    <t>Ethiopia</t>
  </si>
  <si>
    <t>CCM Peru</t>
  </si>
  <si>
    <t>CCM Philippines</t>
  </si>
  <si>
    <t>CCM Romania</t>
  </si>
  <si>
    <t>Sub-CCM Tomsk-Oblast</t>
  </si>
  <si>
    <t>Fiji</t>
  </si>
  <si>
    <t>Ministry of Health of Fiji</t>
  </si>
  <si>
    <t>CCM Russian Federation</t>
  </si>
  <si>
    <t>Gabon</t>
  </si>
  <si>
    <t>United Nations Development Programme, Gabon</t>
  </si>
  <si>
    <t>Ministry of Health and Public Hygiene of Gabon</t>
  </si>
  <si>
    <t>CCM Rwanda</t>
  </si>
  <si>
    <t>Gambia</t>
  </si>
  <si>
    <t>National AIDS Secretariat of Gambia</t>
  </si>
  <si>
    <t>CCM Senegal</t>
  </si>
  <si>
    <t>Action Aid The Gambia</t>
  </si>
  <si>
    <t>CCM Serbia</t>
  </si>
  <si>
    <t>CCM Sierra Leone</t>
  </si>
  <si>
    <t>MRC</t>
  </si>
  <si>
    <t>CCM Solomon Islands</t>
  </si>
  <si>
    <t>Georgia</t>
  </si>
  <si>
    <t>Georgia Health and Social Projects Implementation Center</t>
  </si>
  <si>
    <t>Non-CCM Somalia</t>
  </si>
  <si>
    <t>Ghana</t>
  </si>
  <si>
    <t>CCM South Africa</t>
  </si>
  <si>
    <t>AngloGold Ashanti Malaria Control Limited</t>
  </si>
  <si>
    <t>CCM Sri Lanka</t>
  </si>
  <si>
    <t>Ghana AIDS Commission</t>
  </si>
  <si>
    <t>CCM Sudan</t>
  </si>
  <si>
    <t>CCM Suriname</t>
  </si>
  <si>
    <t>Guatemala</t>
  </si>
  <si>
    <t>Fundación Visión Mundial Guatemala</t>
  </si>
  <si>
    <t>CCM Swaziland</t>
  </si>
  <si>
    <t>CCM Service Validation Test Account</t>
  </si>
  <si>
    <t>Guinea</t>
  </si>
  <si>
    <t>Guinea-Bissau</t>
  </si>
  <si>
    <t>United Nations Development Programme, Guinea-Bissau</t>
  </si>
  <si>
    <t>CCM Tajikistan</t>
  </si>
  <si>
    <t>CCM Thailand</t>
  </si>
  <si>
    <t>Guyana</t>
  </si>
  <si>
    <t>Ministry of Health of Guyana</t>
  </si>
  <si>
    <t>CCM Timor Leste</t>
  </si>
  <si>
    <t>Haiti</t>
  </si>
  <si>
    <t>United Nations Development Programme, Haiti</t>
  </si>
  <si>
    <t>CCM Togo</t>
  </si>
  <si>
    <t>Fondation SOGEBANK</t>
  </si>
  <si>
    <t>CCM Tunisia</t>
  </si>
  <si>
    <t>Honduras</t>
  </si>
  <si>
    <t>United Nations Development Programme, Honduras</t>
  </si>
  <si>
    <t>CCM Turkey</t>
  </si>
  <si>
    <t>CHF</t>
  </si>
  <si>
    <t>CCM Turkmenistan</t>
  </si>
  <si>
    <t>India</t>
  </si>
  <si>
    <t>CCM Uganda</t>
  </si>
  <si>
    <t>Population Foundation of India</t>
  </si>
  <si>
    <t>CCM Ukraine</t>
  </si>
  <si>
    <t>India HIV/AIDS Alliance</t>
  </si>
  <si>
    <t>CCM Uruguay</t>
  </si>
  <si>
    <t>Indian Nursing Council</t>
  </si>
  <si>
    <t>CCM Uzbekistan</t>
  </si>
  <si>
    <t>CCM Viet Nam</t>
  </si>
  <si>
    <t>Non-CCM West Bank and Gaza Strip</t>
  </si>
  <si>
    <t>World Vision India</t>
  </si>
  <si>
    <t>WVI</t>
  </si>
  <si>
    <t>CCM Yemen</t>
  </si>
  <si>
    <t>IL&amp;FS Education &amp; Technology Services Ltd.</t>
  </si>
  <si>
    <t>CCM Zambia</t>
  </si>
  <si>
    <t>CCM Zanzibar</t>
  </si>
  <si>
    <t>EHA</t>
  </si>
  <si>
    <t>CCM Zimbabwe</t>
  </si>
  <si>
    <t>Indonesia</t>
  </si>
  <si>
    <t>National AIDS Commission of Indonesia</t>
  </si>
  <si>
    <t>IPPA</t>
  </si>
  <si>
    <t>Central Board of Aisyiyah</t>
  </si>
  <si>
    <t>Faculty of Public Health, University of Indonesia</t>
  </si>
  <si>
    <t>PERDHAKI - Indonesian association for voluntary health services</t>
  </si>
  <si>
    <t>NU</t>
  </si>
  <si>
    <t>Iran (Islamic Republic)</t>
  </si>
  <si>
    <t>Iraq</t>
  </si>
  <si>
    <t>United Nations Development Programme, Iraq</t>
  </si>
  <si>
    <t>Jamaica</t>
  </si>
  <si>
    <t>Ministry of Health of Jamaica</t>
  </si>
  <si>
    <t>Jordan</t>
  </si>
  <si>
    <t>Kazakhstan</t>
  </si>
  <si>
    <t>Kenya</t>
  </si>
  <si>
    <t>Sanaa Art Promotions</t>
  </si>
  <si>
    <t>Kenya Network of Women With AIDS</t>
  </si>
  <si>
    <t>Korea (Democratic Peoples Republic)</t>
  </si>
  <si>
    <t>Kosovo</t>
  </si>
  <si>
    <t>Ministry of Health of Kosovo</t>
  </si>
  <si>
    <t>Kyrgyzstan</t>
  </si>
  <si>
    <t>National AIDS Center, Kyrgyzstan</t>
  </si>
  <si>
    <t>National Center of Phtisiology</t>
  </si>
  <si>
    <t>State Sanitary Epidemiological Department</t>
  </si>
  <si>
    <t>SSED</t>
  </si>
  <si>
    <t>Project HOPE, Kyrgyzstan</t>
  </si>
  <si>
    <t>Lao (Peoples Democratic Republic)</t>
  </si>
  <si>
    <t>Lesotho</t>
  </si>
  <si>
    <t>Lesotho Council of Non-Governmental Organizations</t>
  </si>
  <si>
    <t>Liberia</t>
  </si>
  <si>
    <t>United Nations Development Programme, Liberia</t>
  </si>
  <si>
    <t>Ministry of Health and Social Welfare of Liberia</t>
  </si>
  <si>
    <t>Lutheran World Federation</t>
  </si>
  <si>
    <t>LWF</t>
  </si>
  <si>
    <t>Macedonia (Former Yugoslav Republic)</t>
  </si>
  <si>
    <t>Madagascar</t>
  </si>
  <si>
    <t>Sécrétariat Exécutif du Comité National de Lutte Contre le VIH/SIDA</t>
  </si>
  <si>
    <t>Unité de Gestion des Projets d'Appui au Secteur Santé</t>
  </si>
  <si>
    <t>Pact Madagascar</t>
  </si>
  <si>
    <t>Association Intercooperation Madagascar (AIM)</t>
  </si>
  <si>
    <t>AIM</t>
  </si>
  <si>
    <t>Malawi</t>
  </si>
  <si>
    <t>Maldives</t>
  </si>
  <si>
    <t>United Nations Development Programme, Maldives</t>
  </si>
  <si>
    <t>Mali</t>
  </si>
  <si>
    <t>Groupe Pivot Santé Population</t>
  </si>
  <si>
    <t>National High Council for HIV/AIDS control of Mali</t>
  </si>
  <si>
    <t>Mauritania</t>
  </si>
  <si>
    <t>United Nations Development Programme, Mauritania</t>
  </si>
  <si>
    <t>Comite National de Lutte contre le VIH/SIDA, Mauritania</t>
  </si>
  <si>
    <t>Mauritius</t>
  </si>
  <si>
    <t>National AIDS Secretariat, Mauritius</t>
  </si>
  <si>
    <t>Mexico</t>
  </si>
  <si>
    <t>Moldova</t>
  </si>
  <si>
    <t>Center for Health Policies and Studies (PAS Center)</t>
  </si>
  <si>
    <t>Mongolia</t>
  </si>
  <si>
    <t>Ministry of Health of Mongolia</t>
  </si>
  <si>
    <t>Montenegro</t>
  </si>
  <si>
    <t>United Nations Development Programme, Montenegro</t>
  </si>
  <si>
    <t>Morocco</t>
  </si>
  <si>
    <t>Ministry of Health of the Kingdom of Morocco</t>
  </si>
  <si>
    <t>Mozambique</t>
  </si>
  <si>
    <t>Ministry of Health of Mozambique</t>
  </si>
  <si>
    <t>World Vision Mozambique</t>
  </si>
  <si>
    <t>Multicountry Africa (SADC)</t>
  </si>
  <si>
    <t>SADC</t>
  </si>
  <si>
    <t>Multicountry Africa (West Africa Corridor Program)</t>
  </si>
  <si>
    <t>Multicountry Americas (Andean)</t>
  </si>
  <si>
    <t>Organismo Andino de Salud - Convenio Hipólito Unanue</t>
  </si>
  <si>
    <t>Multicountry Americas (CARICOM / PANCAP)</t>
  </si>
  <si>
    <t>CARICOM Secretariat</t>
  </si>
  <si>
    <t>Multicountry Americas (CRN+)</t>
  </si>
  <si>
    <t>Multicountry Americas (OECS)</t>
  </si>
  <si>
    <t>Organization Of Eastern Caribbean States</t>
  </si>
  <si>
    <t>Multicountry Americas (REDCA+)</t>
  </si>
  <si>
    <t>Secretariat of the Pacific Community</t>
  </si>
  <si>
    <t>Myanmar</t>
  </si>
  <si>
    <t>United Nations Development Programme, Myanmar</t>
  </si>
  <si>
    <t>Namibia</t>
  </si>
  <si>
    <t>Ministry of Health and Social Services of Namibia</t>
  </si>
  <si>
    <t>Nepal</t>
  </si>
  <si>
    <t>Ministry of Health of Nepal</t>
  </si>
  <si>
    <t>United Nations Development Programme, Nepal</t>
  </si>
  <si>
    <t>Family Planning Association of Nepal</t>
  </si>
  <si>
    <t>Nicaragua</t>
  </si>
  <si>
    <t>Niger</t>
  </si>
  <si>
    <t>United Nations Development Programme, Niger</t>
  </si>
  <si>
    <t>Nigeria</t>
  </si>
  <si>
    <t>Yakubu Gowon Center for National Unity and International Cooperation</t>
  </si>
  <si>
    <t>Christian Health Association of Nigeria</t>
  </si>
  <si>
    <t>Society for Family Health</t>
  </si>
  <si>
    <t>Association For Reproductive And Family Health (ARFH)</t>
  </si>
  <si>
    <t>NMCP</t>
  </si>
  <si>
    <t>Pakistan</t>
  </si>
  <si>
    <t>Mercy Corps</t>
  </si>
  <si>
    <t>Green Star Social Marketing Pakistan (Guarantee) Limited</t>
  </si>
  <si>
    <t>Nai Zindagi Trust</t>
  </si>
  <si>
    <t>Panama</t>
  </si>
  <si>
    <t>United Nations Development Programme, Panama</t>
  </si>
  <si>
    <t>Papua New Guinea</t>
  </si>
  <si>
    <t>Department of Health of Papua New Guinea</t>
  </si>
  <si>
    <t>Paraguay</t>
  </si>
  <si>
    <t>Alter Vida - Centro de Estudios y Formación para el Ecodesarrollo</t>
  </si>
  <si>
    <t>Peru</t>
  </si>
  <si>
    <t>CARE Peru</t>
  </si>
  <si>
    <t>Pathfinder International</t>
  </si>
  <si>
    <t>Ministry of Health (PARSALUD)</t>
  </si>
  <si>
    <t>MoH</t>
  </si>
  <si>
    <t>Philippines</t>
  </si>
  <si>
    <t>DoH</t>
  </si>
  <si>
    <t>Romania</t>
  </si>
  <si>
    <t>Ministry of Health and Family of Romania</t>
  </si>
  <si>
    <t>Romanian Angel Appeal Foundation</t>
  </si>
  <si>
    <t>Russian Federation</t>
  </si>
  <si>
    <t>Open Health Institute</t>
  </si>
  <si>
    <t>OHI</t>
  </si>
  <si>
    <t>Partners In Health</t>
  </si>
  <si>
    <t>PIH</t>
  </si>
  <si>
    <t>Russian Health Care Foundation</t>
  </si>
  <si>
    <t>Russian Harm Reduction Network</t>
  </si>
  <si>
    <t>Rwanda</t>
  </si>
  <si>
    <t>Ministry of Health of Rwanda</t>
  </si>
  <si>
    <t>Sao Tome and Principe</t>
  </si>
  <si>
    <t>United Nations Development Programme, Sao Tome and Principe</t>
  </si>
  <si>
    <t>Senegal</t>
  </si>
  <si>
    <t>Serbia</t>
  </si>
  <si>
    <t>Economics Institute in Belgrade</t>
  </si>
  <si>
    <t>Youth of JAZAS</t>
  </si>
  <si>
    <t>Red Cross of Serbia</t>
  </si>
  <si>
    <t>Sierra Leone</t>
  </si>
  <si>
    <t>SLRCS</t>
  </si>
  <si>
    <t>Ministry of Health and Sanitation, Sierra Leone</t>
  </si>
  <si>
    <t>Somalia</t>
  </si>
  <si>
    <t>United Nations Children's Fund, Somalia</t>
  </si>
  <si>
    <t>South Africa</t>
  </si>
  <si>
    <t>Western Cape Provincial Department of Health</t>
  </si>
  <si>
    <t>National Treasury of the Republic of South Africa</t>
  </si>
  <si>
    <t>Sri Lanka</t>
  </si>
  <si>
    <t>Lanka Jatika Sarvodaya Shramadana Sangamaya</t>
  </si>
  <si>
    <t>Sudan</t>
  </si>
  <si>
    <t>United Nations Development Programme, Sudan</t>
  </si>
  <si>
    <t>United Nations Development Programme in Southern Sudan</t>
  </si>
  <si>
    <t>Suriname</t>
  </si>
  <si>
    <t>Medische Zending - Primary Health Care Suriname</t>
  </si>
  <si>
    <t>Swaziland</t>
  </si>
  <si>
    <t>Syrian Arab Republic</t>
  </si>
  <si>
    <t>Tajikistan</t>
  </si>
  <si>
    <t>United Nations Development Programme, Tajikistan</t>
  </si>
  <si>
    <t>Project HOPE, Tajikistan</t>
  </si>
  <si>
    <t>Tanzania (United Republic)</t>
  </si>
  <si>
    <t>Thailand</t>
  </si>
  <si>
    <t>Ministry of Public Health of Thailand</t>
  </si>
  <si>
    <t>Raks Thai Foundation</t>
  </si>
  <si>
    <t>Timor-Leste</t>
  </si>
  <si>
    <t>Togo</t>
  </si>
  <si>
    <t>United Nations Development Programme, Togo</t>
  </si>
  <si>
    <t>Ministry of Health of Togo</t>
  </si>
  <si>
    <t>Tunisia</t>
  </si>
  <si>
    <t>Turkey</t>
  </si>
  <si>
    <t>Turkmenistan</t>
  </si>
  <si>
    <t>Uganda</t>
  </si>
  <si>
    <t>Ministry of Finance, Planning and Economic Development of Uganda</t>
  </si>
  <si>
    <t>Ukraine</t>
  </si>
  <si>
    <t>All-Ukrainian Network of People Living with HIV/AIDS</t>
  </si>
  <si>
    <t>Foundation for Development of Ukraine</t>
  </si>
  <si>
    <t>Uzbekistan</t>
  </si>
  <si>
    <t>National AIDS Center, Ministry of Health of Uzbekistan</t>
  </si>
  <si>
    <t>Republican DOTS Center</t>
  </si>
  <si>
    <t>Viet Nam</t>
  </si>
  <si>
    <t>West Bank and Gaza</t>
  </si>
  <si>
    <t>Yemen</t>
  </si>
  <si>
    <t>NPC-TS</t>
  </si>
  <si>
    <t>NTCP</t>
  </si>
  <si>
    <t>United Nations Development Programme, Yemen</t>
  </si>
  <si>
    <t>Zambia</t>
  </si>
  <si>
    <t>Churches Health Association of Zambia</t>
  </si>
  <si>
    <t>Ministry of Finance and National Planning of Zambia</t>
  </si>
  <si>
    <t>Zambia National AIDS Network</t>
  </si>
  <si>
    <t>ZNAN</t>
  </si>
  <si>
    <t>Zanzibar</t>
  </si>
  <si>
    <t>Ministry of Health and Social Welfare of Zanzibar</t>
  </si>
  <si>
    <t>Zanzibar AIDS Commission</t>
  </si>
  <si>
    <t>ZAC</t>
  </si>
  <si>
    <t>Zimbabwe</t>
  </si>
  <si>
    <t>Ministry of Health and Child Welfare of Zimbabwe</t>
  </si>
  <si>
    <t>United Nations Development Programme, Zimbabwe</t>
  </si>
  <si>
    <t>National AIDS Council of Zimbabwe</t>
  </si>
  <si>
    <t>Zimbabwe Association of Church Related Hospitals</t>
  </si>
  <si>
    <t>February</t>
  </si>
  <si>
    <t>March</t>
  </si>
  <si>
    <t>May</t>
  </si>
  <si>
    <t>June</t>
  </si>
  <si>
    <t>August</t>
  </si>
  <si>
    <t>September</t>
  </si>
  <si>
    <t>December</t>
  </si>
  <si>
    <t>Latest Available Results</t>
  </si>
  <si>
    <t>Periodic Review</t>
  </si>
  <si>
    <t>Language</t>
  </si>
  <si>
    <t>English</t>
  </si>
  <si>
    <t>Start Year:</t>
  </si>
  <si>
    <t>Component:</t>
  </si>
  <si>
    <t>Due date Progress Update</t>
  </si>
  <si>
    <t xml:space="preserve">Due date periodic review </t>
  </si>
  <si>
    <t xml:space="preserve">  Goals:</t>
  </si>
  <si>
    <t>Reporting periods</t>
  </si>
  <si>
    <t>Principal Recipients</t>
  </si>
  <si>
    <t>Latest available baseline/result</t>
  </si>
  <si>
    <t xml:space="preserve">Period </t>
  </si>
  <si>
    <t>Start Month:</t>
  </si>
  <si>
    <t>TiedTo</t>
  </si>
  <si>
    <t>Current grant</t>
  </si>
  <si>
    <t>Multiple Global Fund grants</t>
  </si>
  <si>
    <t>Global Fund and other donors</t>
  </si>
  <si>
    <t>National program</t>
  </si>
  <si>
    <t xml:space="preserve">Year </t>
  </si>
  <si>
    <t>(Please select from list or add a new one)</t>
  </si>
  <si>
    <t>Final target previous implementation period</t>
  </si>
  <si>
    <t>Period 7</t>
  </si>
  <si>
    <t>Period 8</t>
  </si>
  <si>
    <t>Period 9</t>
  </si>
  <si>
    <t>Period 10</t>
  </si>
  <si>
    <t>Period 11</t>
  </si>
  <si>
    <t>Period 12</t>
  </si>
  <si>
    <t>D. Service delivery areas and output/coverage indicators</t>
  </si>
  <si>
    <t>Objective &amp; Indicator Number</t>
  </si>
  <si>
    <t>Linked to goal(s) #</t>
  </si>
  <si>
    <t xml:space="preserve">Linked to objective(s) # </t>
  </si>
  <si>
    <t>Vital registration system</t>
  </si>
  <si>
    <t>worksheet</t>
  </si>
  <si>
    <t>range</t>
  </si>
  <si>
    <t>cell</t>
  </si>
  <si>
    <t>usage</t>
  </si>
  <si>
    <t>reference</t>
  </si>
  <si>
    <t>row</t>
  </si>
  <si>
    <t>column</t>
  </si>
  <si>
    <t>rows</t>
  </si>
  <si>
    <t>columns</t>
  </si>
  <si>
    <t>Performance Framework</t>
  </si>
  <si>
    <t>MonthSelected</t>
  </si>
  <si>
    <t>D7</t>
  </si>
  <si>
    <t>HorizontalTable</t>
  </si>
  <si>
    <t>=Performance Framework!R7C4:R7C4</t>
  </si>
  <si>
    <t>NRMPF1</t>
  </si>
  <si>
    <t>D4</t>
  </si>
  <si>
    <t>=Performance Framework!R4C4:R7C7</t>
  </si>
  <si>
    <t>NRMPF2</t>
  </si>
  <si>
    <t>L4</t>
  </si>
  <si>
    <t>FixedTable</t>
  </si>
  <si>
    <t>=Performance Framework!R4C12:R8C25</t>
  </si>
  <si>
    <t>NRMPF3</t>
  </si>
  <si>
    <t>D11</t>
  </si>
  <si>
    <t>=Performance Framework!R11C4:R12C25</t>
  </si>
  <si>
    <t>NRMPF4</t>
  </si>
  <si>
    <t>A20</t>
  </si>
  <si>
    <t>=Performance Framework!R20C1:R20C34</t>
  </si>
  <si>
    <t>NRMPF5</t>
  </si>
  <si>
    <t>A29</t>
  </si>
  <si>
    <t>=Performance Framework!R29C1:R33C34</t>
  </si>
  <si>
    <t>NRMPF6</t>
  </si>
  <si>
    <t>A36</t>
  </si>
  <si>
    <t>=Performance Framework!R36C1:R36C34</t>
  </si>
  <si>
    <t>NRMPF7</t>
  </si>
  <si>
    <t>A47</t>
  </si>
  <si>
    <t>=Performance Framework!R47C1:R51C34</t>
  </si>
  <si>
    <t>NRMPF8</t>
  </si>
  <si>
    <t>A58</t>
  </si>
  <si>
    <t>=Performance Framework!R58C1:R97C55</t>
  </si>
  <si>
    <t>PRs</t>
  </si>
  <si>
    <t>H6</t>
  </si>
  <si>
    <t>=Performance Framework!R6C8:R6C8</t>
  </si>
  <si>
    <t>YearSelected</t>
  </si>
  <si>
    <t>D6</t>
  </si>
  <si>
    <t>=Performance Framework!R6C4:R6C4</t>
  </si>
  <si>
    <t>Target assumptions</t>
  </si>
  <si>
    <t>NRMPF9</t>
  </si>
  <si>
    <t>A1</t>
  </si>
  <si>
    <t>=Target assumptions!R1C1:R5C18</t>
  </si>
  <si>
    <t>name</t>
  </si>
  <si>
    <t>path</t>
  </si>
  <si>
    <t>C:\Users\nbeck\Documents\Global Fund\Periodic Review\May30</t>
  </si>
  <si>
    <t>PeriodicReview_PerformanceFramework_EN1.xlsx</t>
  </si>
  <si>
    <t>rangehash</t>
  </si>
  <si>
    <t>NewRange9</t>
  </si>
  <si>
    <t>0B78D314E1D14F1A9FDCC32CABFC6455</t>
  </si>
  <si>
    <t>Label</t>
  </si>
  <si>
    <t>French</t>
  </si>
  <si>
    <t>Spanish</t>
  </si>
  <si>
    <t>Russian</t>
  </si>
  <si>
    <t>It is not compulsory to provide target assumptions for the indicators included in the performance framework, however providing additional information on how targets were set may help to reach a common understanding and agreement between the Principal Recipient and the Global Fund Secretariat and speed up the negotiation process.</t>
  </si>
  <si>
    <t>Composante :</t>
  </si>
  <si>
    <t>Année de début :</t>
  </si>
  <si>
    <t>Mois de début :</t>
  </si>
  <si>
    <t xml:space="preserve">Échéance de l'examen périodique </t>
  </si>
  <si>
    <t>Lié au(x) but(s) n°</t>
  </si>
  <si>
    <t xml:space="preserve">Lié à ou aux objectifs n° </t>
  </si>
  <si>
    <t>D. Domaines de prestation de services et indicateurs de produit/de couverture</t>
  </si>
  <si>
    <t>Revise con atención la hoja de instrucciones antes de rellenar esta plantilla</t>
  </si>
  <si>
    <t>A. Datos del programa</t>
  </si>
  <si>
    <t xml:space="preserve">Fecha prevista de la revisión periódica </t>
  </si>
  <si>
    <t>Fecha prevista del informe de auditoría</t>
  </si>
  <si>
    <t>Valor</t>
  </si>
  <si>
    <t>Fecha prevista del informe</t>
  </si>
  <si>
    <t>Comentarios</t>
  </si>
  <si>
    <t xml:space="preserve">Vinculado al (los) objetivo(s) nº </t>
  </si>
  <si>
    <t>Meta final del periodo de ejecución previo</t>
  </si>
  <si>
    <t xml:space="preserve">Перед заполнением этой формы внимательно ознакомьтесь с инструкциями в таблице </t>
  </si>
  <si>
    <t>Страна/ Кандидат:</t>
  </si>
  <si>
    <t>Запрос на выплату средств (Да, Нет)</t>
  </si>
  <si>
    <t>Комментарии</t>
  </si>
  <si>
    <t>D. Сферы предоставления услуг и показатели долгосрочных результатов/ охвата</t>
  </si>
  <si>
    <t>Последние значения исходного уровня/ результата</t>
  </si>
  <si>
    <t>Recherche opérationnelle</t>
  </si>
  <si>
    <t>Investigación operativa</t>
  </si>
  <si>
    <t>Paludisme</t>
  </si>
  <si>
    <t>Tuberculose</t>
  </si>
  <si>
    <t>Lié à</t>
  </si>
  <si>
    <t>Vinculado al</t>
  </si>
  <si>
    <t>TiedTo_EN</t>
  </si>
  <si>
    <t>TiedTo_FR</t>
  </si>
  <si>
    <t>TiedTo_SP</t>
  </si>
  <si>
    <t>TiedTo_RU</t>
  </si>
  <si>
    <t>Audit report due dates</t>
  </si>
  <si>
    <t>HMIS (Sistemas de Información de Gestión de Salud)</t>
  </si>
  <si>
    <t>Dossiers des patients</t>
  </si>
  <si>
    <t>Datos de pacientes</t>
  </si>
  <si>
    <t>Documents de formation</t>
  </si>
  <si>
    <t>Documentación relativa a la formación</t>
  </si>
  <si>
    <t>MICS (enquête par grappes à indicateurs multiples)</t>
  </si>
  <si>
    <t>EGIM (Estudios de Grupo de Indicadores Múltiples)</t>
  </si>
  <si>
    <t xml:space="preserve">Обследование на базе многокластерных показателей </t>
  </si>
  <si>
    <t>DHS/DHS+ (enquête démographique et sanitaire)</t>
  </si>
  <si>
    <t>EDS/EDS+ (Estudio de demografía y salud)
Survey)</t>
  </si>
  <si>
    <t>Демографическое обследование и обследование состояния здоровья</t>
  </si>
  <si>
    <t>AIS (enquête sur les indicateurs du SIDA)</t>
  </si>
  <si>
    <t>EIS (Estudio de indicador del SIDA)</t>
  </si>
  <si>
    <t>Обследование для получения показателей по СПИДу</t>
  </si>
  <si>
    <t>BSS (enquête de surveillance du comportement)</t>
  </si>
  <si>
    <t>EVC (Estudio de vigilancia del comportamiento)</t>
  </si>
  <si>
    <t>Исследование поведенческих навыков</t>
  </si>
  <si>
    <t>Enquête sur les structures sanitaires</t>
  </si>
  <si>
    <t>Encuesta de Centro de salud</t>
  </si>
  <si>
    <t>Обследование медицинских учреждений</t>
  </si>
  <si>
    <t>SAMS (enquête sur la cartographie des services disponibles)</t>
  </si>
  <si>
    <t>EMDS (Estudio de mapeo de disponibilidad de servicios)
Survey)</t>
  </si>
  <si>
    <t xml:space="preserve">Обследование с картографированием доступных услуг
</t>
  </si>
  <si>
    <t>Enquête des ménages</t>
  </si>
  <si>
    <t>Encuesta en los hogares</t>
  </si>
  <si>
    <t>Обследование домохозяйств</t>
  </si>
  <si>
    <t>Études et recherches spécifiques (Préciser)</t>
  </si>
  <si>
    <t>Estudios e investigaciones específicos (indíquense)</t>
  </si>
  <si>
    <t>Конкретные обследования и исследования (укажите)</t>
  </si>
  <si>
    <t>Rapports (préciser)</t>
  </si>
  <si>
    <t>Informes (especifíquense)</t>
  </si>
  <si>
    <t>Registre d’état civil et registre spécifique des maladies</t>
  </si>
  <si>
    <t>Registro vital y específico de enfermedades</t>
  </si>
  <si>
    <t>Enquête sur les prestataires de santé</t>
  </si>
  <si>
    <t>Encuesta del profesional de la salud</t>
  </si>
  <si>
    <t>Обследование поставщиков медицинских услуг</t>
  </si>
  <si>
    <t>Compte national de santé</t>
  </si>
  <si>
    <t>Informe sobre la salud nacional</t>
  </si>
  <si>
    <t>Национальный отчет по системе здравоохранения</t>
  </si>
  <si>
    <t>Registre administratif</t>
  </si>
  <si>
    <t>Documentos administrativos</t>
  </si>
  <si>
    <t xml:space="preserve">Système d’E&amp;R (enregistrement et reporting) relatif à la tuberculose, rapports trimestriels </t>
  </si>
  <si>
    <t>Sistema de R&amp;R TB, informes trimestrales</t>
  </si>
  <si>
    <t xml:space="preserve">Système d’E&amp;R (enregistrement et reporting) relatif à la tuberculose, rapport de gestion annuel </t>
  </si>
  <si>
    <t xml:space="preserve">Sistema de R&amp;R TB, informe de gestión anual </t>
  </si>
  <si>
    <t>Enquête sur la prévalence de la TB</t>
  </si>
  <si>
    <t>Estudio de prevalencia de la tuberculosis</t>
  </si>
  <si>
    <t>Registre des patients atteints de tuberculose</t>
  </si>
  <si>
    <t>Registro de pacientes tuberculosos</t>
  </si>
  <si>
    <t>Registre de laboratoires pour la tuberculose</t>
  </si>
  <si>
    <t>Registro de laboratorios de tuberculosis</t>
  </si>
  <si>
    <t>Carte de traitement de la tuberculose</t>
  </si>
  <si>
    <t>Tarjeta de tratamiento de la tuberculosis</t>
  </si>
  <si>
    <t>Préciser : rapports, enquêtes, questionnaires, etc.</t>
  </si>
  <si>
    <t>Especifique- Reportes, Estudios, Cuestionarios, etc.</t>
  </si>
  <si>
    <t>MIS (enquête sur les indicateurs du paludisme)</t>
  </si>
  <si>
    <t>MIS (Estudio de Indicadores de Malaria)</t>
  </si>
  <si>
    <t>Обследование для получения показателей по малярии</t>
  </si>
  <si>
    <t>Analyse de la situation</t>
  </si>
  <si>
    <t>Análisis Situacional</t>
  </si>
  <si>
    <t>Ситуационный анализ</t>
  </si>
  <si>
    <t>Enquête du principal informateur</t>
  </si>
  <si>
    <t>Estudio del informante clave</t>
  </si>
  <si>
    <t>Обследование методом ключевых информаторов</t>
  </si>
  <si>
    <t>Systèmes de surveillance</t>
  </si>
  <si>
    <t>Sistemas de vigilancia</t>
  </si>
  <si>
    <t>Autre enquête, préciser</t>
  </si>
  <si>
    <t>Otro estudio, especifique</t>
  </si>
  <si>
    <t>Другое обследование, укажите</t>
  </si>
  <si>
    <t>Выберите значение</t>
  </si>
  <si>
    <t>Seleccione…</t>
  </si>
  <si>
    <t>Subvención actual</t>
  </si>
  <si>
    <t>Subvenciones múltiples del FM</t>
  </si>
  <si>
    <t>FM y otros donantes</t>
  </si>
  <si>
    <t>Programa nacional</t>
  </si>
  <si>
    <t>Subvention actuelle</t>
  </si>
  <si>
    <t>Programme National</t>
  </si>
  <si>
    <t>Текущий грант</t>
  </si>
  <si>
    <t>Национальная программа</t>
  </si>
  <si>
    <t>Plusieurs subventions FM</t>
  </si>
  <si>
    <t>FM &amp; autres donneurs</t>
  </si>
  <si>
    <t>Несколько грантов ГФ</t>
  </si>
  <si>
    <t>ГФ и другие финансирующие организации</t>
  </si>
  <si>
    <t>Veuillez sélectionner…</t>
  </si>
  <si>
    <t>Привязывается к</t>
  </si>
  <si>
    <t>Cumul des cibles</t>
  </si>
  <si>
    <t>RP</t>
  </si>
  <si>
    <t>ОР</t>
  </si>
  <si>
    <t>Janvier</t>
  </si>
  <si>
    <t>Enero</t>
  </si>
  <si>
    <t>январь</t>
  </si>
  <si>
    <t>Start_EN</t>
  </si>
  <si>
    <t>Start_FR</t>
  </si>
  <si>
    <t>Start_SP</t>
  </si>
  <si>
    <t>Start_RU</t>
  </si>
  <si>
    <t>Avril</t>
  </si>
  <si>
    <t>Abril</t>
  </si>
  <si>
    <t>Juillet</t>
  </si>
  <si>
    <t>Julio</t>
  </si>
  <si>
    <t>Octobre</t>
  </si>
  <si>
    <t>Octubre</t>
  </si>
  <si>
    <t>Fevrier</t>
  </si>
  <si>
    <t>Febrero</t>
  </si>
  <si>
    <t>Mars</t>
  </si>
  <si>
    <t>Mai</t>
  </si>
  <si>
    <t>Juin</t>
  </si>
  <si>
    <t>Septembre</t>
  </si>
  <si>
    <t>Novembre</t>
  </si>
  <si>
    <t>декабрь</t>
  </si>
  <si>
    <t>Décembre</t>
  </si>
  <si>
    <t>Diciembre</t>
  </si>
  <si>
    <t>Noviembre</t>
  </si>
  <si>
    <t>ноябрь</t>
  </si>
  <si>
    <t>октябрь</t>
  </si>
  <si>
    <t>сентябрь</t>
  </si>
  <si>
    <t>Septiembre</t>
  </si>
  <si>
    <t>Août</t>
  </si>
  <si>
    <t>Agosto</t>
  </si>
  <si>
    <t>август</t>
  </si>
  <si>
    <t>июль</t>
  </si>
  <si>
    <t>июнь</t>
  </si>
  <si>
    <t>май</t>
  </si>
  <si>
    <t>Mayo</t>
  </si>
  <si>
    <t>Junio</t>
  </si>
  <si>
    <t>Marzo</t>
  </si>
  <si>
    <t>март</t>
  </si>
  <si>
    <t>февраль</t>
  </si>
  <si>
    <t>апрель</t>
  </si>
  <si>
    <t>Start year</t>
  </si>
  <si>
    <t>StartYear_EN</t>
  </si>
  <si>
    <t>StartYear_FR</t>
  </si>
  <si>
    <t>StartYear_SP</t>
  </si>
  <si>
    <t>StartYear_RU</t>
  </si>
  <si>
    <t>StartYear</t>
  </si>
  <si>
    <t>Date de remise du rapport</t>
  </si>
  <si>
    <t>Date de remise du rapport d'audit</t>
  </si>
  <si>
    <t>Commentaires</t>
  </si>
  <si>
    <t>Periodos de envío del informe</t>
  </si>
  <si>
    <t>Fecha prevista de actualización de avance</t>
  </si>
  <si>
    <t>Vinculado a lo(s) objetivos(s) nº</t>
  </si>
  <si>
    <t>Línea de base</t>
  </si>
  <si>
    <t>D. Áreas de prestación de servicios e indicadores de producto/cobertura</t>
  </si>
  <si>
    <t>Último resultado/línea de base disponible</t>
  </si>
  <si>
    <t>Acumulación de las metas</t>
  </si>
  <si>
    <t>Revisión periódica</t>
  </si>
  <si>
    <t>País / Solicitante:</t>
  </si>
  <si>
    <t>Componente:</t>
  </si>
  <si>
    <t>Año de inicio:</t>
  </si>
  <si>
    <t>Mes de inicio:</t>
  </si>
  <si>
    <t>Número de SSF:</t>
  </si>
  <si>
    <t>Receptores principales</t>
  </si>
  <si>
    <t>(seleccione uno de la lista o añada uno nuevo)</t>
  </si>
  <si>
    <t>Periodo cubierto: desde</t>
  </si>
  <si>
    <t>Periodo cubierto: hasta</t>
  </si>
  <si>
    <t>Solicitud de desembolso (S, N)</t>
  </si>
  <si>
    <t xml:space="preserve">Periodo </t>
  </si>
  <si>
    <t>Año 4</t>
  </si>
  <si>
    <t>Año 5</t>
  </si>
  <si>
    <t>Indicador de impacto</t>
  </si>
  <si>
    <t>Metas</t>
  </si>
  <si>
    <t xml:space="preserve">Año </t>
  </si>
  <si>
    <t>Fuente</t>
  </si>
  <si>
    <t xml:space="preserve">     Objetivos:</t>
  </si>
  <si>
    <t>Indicador de resultados</t>
  </si>
  <si>
    <t>Número de objetivo e indicador</t>
  </si>
  <si>
    <t>Área de prestación de servicios</t>
  </si>
  <si>
    <t>Últimos resultados disponibles</t>
  </si>
  <si>
    <t>Periodo 1</t>
  </si>
  <si>
    <t>Periodo 2</t>
  </si>
  <si>
    <t>Periodo 3</t>
  </si>
  <si>
    <t>Periodo 4</t>
  </si>
  <si>
    <t>Periodo 5</t>
  </si>
  <si>
    <t>Periodo 6</t>
  </si>
  <si>
    <t>Periodo 7</t>
  </si>
  <si>
    <t>Periodo 8</t>
  </si>
  <si>
    <t>Periodo 9</t>
  </si>
  <si>
    <t>Periodo 10</t>
  </si>
  <si>
    <t>Periodo 11</t>
  </si>
  <si>
    <t>Periodo 12</t>
  </si>
  <si>
    <t xml:space="preserve">  Metas:</t>
  </si>
  <si>
    <t>SSF/grant number:</t>
  </si>
  <si>
    <t>HSS</t>
  </si>
  <si>
    <t>RSS</t>
  </si>
  <si>
    <t>FSS</t>
  </si>
  <si>
    <t>PLEASE PROVIDE TARGET ASSUMPTIONS FOR OUTPUT AND COVERAGE INDICATORS HERE</t>
  </si>
  <si>
    <t>INDIQUE AQUÍ LAS HIPÓTESIS DE METAS PARA LOS INDICADORES DE PRODUCTO Y COBERTURA</t>
  </si>
  <si>
    <t>УКАЖИТЕ РАСЧЕТНЫЕ ЦЕЛЕВЫЕ ЗНАЧЕНИЯ ПОКАЗАТЕЛЕЙ ДОЛГОСРОЧНЫХ РЕЗУЛЬТАТОВ И ОХВАТА</t>
  </si>
  <si>
    <t>Language:</t>
  </si>
  <si>
    <t xml:space="preserve">Modular Approach - Concept Note </t>
  </si>
  <si>
    <t>Comments and Assumptions</t>
  </si>
  <si>
    <t>Measurement framework for module</t>
  </si>
  <si>
    <t>Modular Approach - Concept Note</t>
  </si>
  <si>
    <t>This table provides guidance on how to fill out the modular approach template. Cells highlighted in green will be completed during grant negotiation.</t>
  </si>
  <si>
    <t>PMTCT</t>
  </si>
  <si>
    <t>Module</t>
  </si>
  <si>
    <t>Condoms part of programs for adolescent and youth</t>
  </si>
  <si>
    <t>Responsible Principal Recipient(s)</t>
  </si>
  <si>
    <t>Bangladesh Rural Advancement Committee, Afghanistan</t>
  </si>
  <si>
    <t>GTZ-IS</t>
  </si>
  <si>
    <t>HNTPO</t>
  </si>
  <si>
    <t>Japan International Cooperation Agency in Afghanistan</t>
  </si>
  <si>
    <t>JICA</t>
  </si>
  <si>
    <t>Ministry of Public Health of Afghanistan</t>
  </si>
  <si>
    <t>Ministry of Health, Population and Hospital Reform of Algeria</t>
  </si>
  <si>
    <t>Ministry of Health of Angola</t>
  </si>
  <si>
    <t>Ministry of Health of Armenia</t>
  </si>
  <si>
    <t>MOH</t>
  </si>
  <si>
    <t>Ministry of Health of Azerbaijan</t>
  </si>
  <si>
    <t>Ministry of Justice of Azerbaijan</t>
  </si>
  <si>
    <t>Bangladesh Rural Advancement Committee, Bangladesh</t>
  </si>
  <si>
    <t>International Centre for Diarrhoeal Disease Research</t>
  </si>
  <si>
    <t>ICCDDRB</t>
  </si>
  <si>
    <t>Ministry of Finance of Bangladesh</t>
  </si>
  <si>
    <t>MoF</t>
  </si>
  <si>
    <t>Belize Enterprise for Sustainable Technology</t>
  </si>
  <si>
    <t>B.E.S.T</t>
  </si>
  <si>
    <t>Africare</t>
  </si>
  <si>
    <t>Africar</t>
  </si>
  <si>
    <t>Catholic Relief Services USCCB - Benin</t>
  </si>
  <si>
    <t>CRS</t>
  </si>
  <si>
    <t>Industrial and Building Electricity Company</t>
  </si>
  <si>
    <t>SEIB</t>
  </si>
  <si>
    <t>Ministry of Health of Bhutan</t>
  </si>
  <si>
    <t>Hivos</t>
  </si>
  <si>
    <t>Centro de Investigación, Educación y Servicios</t>
  </si>
  <si>
    <t>CIES</t>
  </si>
  <si>
    <t>Fundação Ataulpho de Paiva</t>
  </si>
  <si>
    <t>FAP</t>
  </si>
  <si>
    <t>Fundação de Medicina Tropical Doutor Heitor Vieira Dourado</t>
  </si>
  <si>
    <t>FMT-HVD</t>
  </si>
  <si>
    <t>Fundação Faculdade de Medicina</t>
  </si>
  <si>
    <t>FFM</t>
  </si>
  <si>
    <t>Fundação Para O Desenvolvimento Científico E Tecnológico Em Saúde</t>
  </si>
  <si>
    <t>FIOTEC</t>
  </si>
  <si>
    <t>Ministry of Health of Bulgaria</t>
  </si>
  <si>
    <t>Initiative Privée Communautaire</t>
  </si>
  <si>
    <t>IPC</t>
  </si>
  <si>
    <t>SPCNLS</t>
  </si>
  <si>
    <t>Caritas</t>
  </si>
  <si>
    <t>CNLS</t>
  </si>
  <si>
    <t>National Center for HIV/AIDS, Dermatology and STI</t>
  </si>
  <si>
    <t>NCHADS</t>
  </si>
  <si>
    <t>National Center for Tuberculosis and Leprosy Control</t>
  </si>
  <si>
    <t>CENAT</t>
  </si>
  <si>
    <t>National Centre for Parasitology, Entomology and Malaria Control</t>
  </si>
  <si>
    <t>CNM</t>
  </si>
  <si>
    <t>Cameroon National Association for Family Welfare</t>
  </si>
  <si>
    <t>CAMNFAW</t>
  </si>
  <si>
    <t>CARE</t>
  </si>
  <si>
    <t>Ministry of Public Health of Cameroon</t>
  </si>
  <si>
    <t>Cape Verde Non Governmental Organisations Platform</t>
  </si>
  <si>
    <t>PlatONG</t>
  </si>
  <si>
    <t>Coordination Committee to Fight AIDS of Cape Verde</t>
  </si>
  <si>
    <t>CCSSIDA</t>
  </si>
  <si>
    <t>Comité National de Lutte contre le VIH/SIDA, CAF</t>
  </si>
  <si>
    <t>AMASOT</t>
  </si>
  <si>
    <t>Fonds de Soutien aux Activités en matière de Population</t>
  </si>
  <si>
    <t>FOSAP</t>
  </si>
  <si>
    <t>COA</t>
  </si>
  <si>
    <t>CCDC</t>
  </si>
  <si>
    <t>Cooperative Housing Foundation International, USA</t>
  </si>
  <si>
    <t>Fondo Financiero de Proyectos de Desarrollo FONADE</t>
  </si>
  <si>
    <t>International Organization for Migration, Colombia</t>
  </si>
  <si>
    <t>IOM</t>
  </si>
  <si>
    <t>ASCOBEF</t>
  </si>
  <si>
    <t>Conseil National de Lutte Contre le Sida, Congo</t>
  </si>
  <si>
    <t>French Red Cross</t>
  </si>
  <si>
    <t>FRC</t>
  </si>
  <si>
    <t>Medecins d'Afrique</t>
  </si>
  <si>
    <t>MDA</t>
  </si>
  <si>
    <t>Ministry of Health of Republic of Congo</t>
  </si>
  <si>
    <t>Caritas Congo</t>
  </si>
  <si>
    <t>Catholic Organisation for Relief and Development Aid, Congo</t>
  </si>
  <si>
    <t>Eglise du Christ au Congo / Santé Rurale</t>
  </si>
  <si>
    <t>SANRU</t>
  </si>
  <si>
    <t>Ministry of Health of Congo Democratic Republic</t>
  </si>
  <si>
    <t>Consejo Técnico de Asistencia Médico Social</t>
  </si>
  <si>
    <t>CTAMS</t>
  </si>
  <si>
    <t>Humanist Institute for Cooperation with Developing Countries</t>
  </si>
  <si>
    <t>HIVOS</t>
  </si>
  <si>
    <t>Alliance Nationale Contre le SIDA, Cote d'Ivoire</t>
  </si>
  <si>
    <t>ANCS</t>
  </si>
  <si>
    <t>Caritas Côte d'Ivoire</t>
  </si>
  <si>
    <t>National Program for Malaria Control</t>
  </si>
  <si>
    <t>PNLP</t>
  </si>
  <si>
    <t>National Program for the Care of HIV/AIDS patients</t>
  </si>
  <si>
    <t>PNPEC</t>
  </si>
  <si>
    <t>National Program to Fight Against Tuberculosis</t>
  </si>
  <si>
    <t>PNLT</t>
  </si>
  <si>
    <t>Ministry of Health and Social Welfare of Croatia</t>
  </si>
  <si>
    <t>PROFAM</t>
  </si>
  <si>
    <t>Centro Nacional de Control de Enfermedades Tropicales</t>
  </si>
  <si>
    <t>CENCET</t>
  </si>
  <si>
    <t>Consejo NAcional para el VIH y el SIDA</t>
  </si>
  <si>
    <t>CONAVIH</t>
  </si>
  <si>
    <t>Derma</t>
  </si>
  <si>
    <t>Kim</t>
  </si>
  <si>
    <t>Ministry of Public Health of Ecuador</t>
  </si>
  <si>
    <t>NAP</t>
  </si>
  <si>
    <t>MINSAL</t>
  </si>
  <si>
    <t>MCD</t>
  </si>
  <si>
    <t>Ministry of Health of Eritrea</t>
  </si>
  <si>
    <t>PMU</t>
  </si>
  <si>
    <t>Ethiopian Interfaith Forum for Development, Dialogue and Action</t>
  </si>
  <si>
    <t>EIFDDA</t>
  </si>
  <si>
    <t>HIV/AIDS Prevention &amp; Control Office</t>
  </si>
  <si>
    <t>HAPCO</t>
  </si>
  <si>
    <t>Ministry of Health of Ethiopia</t>
  </si>
  <si>
    <t>Action</t>
  </si>
  <si>
    <t>Catholic Relief Services - Gambia</t>
  </si>
  <si>
    <t>Medical Research Council</t>
  </si>
  <si>
    <t>NAS</t>
  </si>
  <si>
    <t>GHSPIC</t>
  </si>
  <si>
    <t>Global Projects Implementation Center</t>
  </si>
  <si>
    <t>GPIC</t>
  </si>
  <si>
    <t>Adventist Development and Relief Agency</t>
  </si>
  <si>
    <t>ADRA</t>
  </si>
  <si>
    <t>Ashanti</t>
  </si>
  <si>
    <t>ghnaids</t>
  </si>
  <si>
    <t>Ministry of Health of Ghana</t>
  </si>
  <si>
    <t>FVM</t>
  </si>
  <si>
    <t>Humanist Institute for Development Cooperation, HQ</t>
  </si>
  <si>
    <t>HIVOSHQ</t>
  </si>
  <si>
    <t>Ministry of Health of Guatemala</t>
  </si>
  <si>
    <t>Catholic Relief Services USCCB - Guinea</t>
  </si>
  <si>
    <t>Deutsche Gesellschaft für Internationale Zusammenarbeit</t>
  </si>
  <si>
    <t>GIZ</t>
  </si>
  <si>
    <t>Ministry of Public Health of Guinea</t>
  </si>
  <si>
    <t>National AIDS Council of Guinea</t>
  </si>
  <si>
    <t>Ministry of Health of Guinea-Bissau</t>
  </si>
  <si>
    <t>CG/PNDS</t>
  </si>
  <si>
    <t>National Secretariat to Fight AIDS</t>
  </si>
  <si>
    <t>SNLS</t>
  </si>
  <si>
    <t>SOGEBAN</t>
  </si>
  <si>
    <t>Cooperative Housing Foundation, Honduras</t>
  </si>
  <si>
    <t>Ministry of Health of Honduras</t>
  </si>
  <si>
    <t>Caritas India</t>
  </si>
  <si>
    <t>Department of Economic Affairs, Ministry of Finance of India</t>
  </si>
  <si>
    <t>Emmanuel Hospital Association</t>
  </si>
  <si>
    <t>ilfsets</t>
  </si>
  <si>
    <t>Allianc</t>
  </si>
  <si>
    <t>Inurse</t>
  </si>
  <si>
    <t>International Union Against Tuberculosis and Lung Disease</t>
  </si>
  <si>
    <t>IUATLD</t>
  </si>
  <si>
    <t>PPA</t>
  </si>
  <si>
    <t>UI</t>
  </si>
  <si>
    <t>Indonesian Planned Parenthood Association</t>
  </si>
  <si>
    <t>Ministry of Health of Indonesia - Center for Health and Information (PUSDATIN)</t>
  </si>
  <si>
    <t>Ministry of Health of Indonesia - Dir. of Disease Control &amp; Environmental Health</t>
  </si>
  <si>
    <t>Ministry of Health of Indonesia - Directorate of Vector Borne Disease Control</t>
  </si>
  <si>
    <t>NOH</t>
  </si>
  <si>
    <t>Nahdlatul Ulama</t>
  </si>
  <si>
    <t>NAC</t>
  </si>
  <si>
    <t>Ministry of Health of Kazakhstan - National Center of TB Problems</t>
  </si>
  <si>
    <t>NCTB</t>
  </si>
  <si>
    <t>Ministry of Health of Kazakhstan - Republican AIDS Center</t>
  </si>
  <si>
    <t>RAC</t>
  </si>
  <si>
    <t>AMREF</t>
  </si>
  <si>
    <t>CARE International in Kenya</t>
  </si>
  <si>
    <t>KENWA</t>
  </si>
  <si>
    <t>Kenya Red Cross Society</t>
  </si>
  <si>
    <t>KRC</t>
  </si>
  <si>
    <t>Community Development Fund</t>
  </si>
  <si>
    <t>CDF</t>
  </si>
  <si>
    <t>NCP</t>
  </si>
  <si>
    <t>Ministry of Health of Lao</t>
  </si>
  <si>
    <t>lecongo</t>
  </si>
  <si>
    <t>Ministry of Finance, Lesotho</t>
  </si>
  <si>
    <t>Ministry of Health of FYR of Macedonia</t>
  </si>
  <si>
    <t>Catholic Relief Services - Madagascar</t>
  </si>
  <si>
    <t>Centrale d'Achat des Medicaments Essentiels et de Materiel Medical</t>
  </si>
  <si>
    <t>SALAMA</t>
  </si>
  <si>
    <t>Ministry of Health of Malawi</t>
  </si>
  <si>
    <t>National AIDS Commission, Malawi</t>
  </si>
  <si>
    <t>Malaysia</t>
  </si>
  <si>
    <t>Malaysian AIDS Council</t>
  </si>
  <si>
    <t>MAC</t>
  </si>
  <si>
    <t>Pivot</t>
  </si>
  <si>
    <t>Ministry of Health of Mali</t>
  </si>
  <si>
    <t>HCNLS</t>
  </si>
  <si>
    <t>Mauritius Family Planning and Welfare Association</t>
  </si>
  <si>
    <t>MFPWA</t>
  </si>
  <si>
    <t>Fundacion Mexicana para la salud A.C.</t>
  </si>
  <si>
    <t>FUN</t>
  </si>
  <si>
    <t>PAS</t>
  </si>
  <si>
    <t>Health System Restructuring Project - Coordination, Implementation, Monitoring Unit</t>
  </si>
  <si>
    <t>UCIMP</t>
  </si>
  <si>
    <t>Fundacao para o Desenvolvimento da Comunidade</t>
  </si>
  <si>
    <t>FDC</t>
  </si>
  <si>
    <t>National AIDS Council of Mozambique</t>
  </si>
  <si>
    <t>CNCS</t>
  </si>
  <si>
    <t>Multicountry Africa (RMCC)</t>
  </si>
  <si>
    <t>Abidjan-Lagos Corridor Organization</t>
  </si>
  <si>
    <t>ALCO</t>
  </si>
  <si>
    <t>CARICOM</t>
  </si>
  <si>
    <t>Multicountry Americas (COPRECOS)</t>
  </si>
  <si>
    <t>Cicatelli Associates</t>
  </si>
  <si>
    <t>CAI</t>
  </si>
  <si>
    <t>Caribbean Regional Network of People Living with HIV/AIDS</t>
  </si>
  <si>
    <t>CRN+</t>
  </si>
  <si>
    <t>Multicountry Americas (REDTRASEX)</t>
  </si>
  <si>
    <t>International Organization for Migration, Argentina</t>
  </si>
  <si>
    <t>Multicountry East Asia And Pacific (APN+)</t>
  </si>
  <si>
    <t>Asia Pacific Network of People Living with HIV/AIDS</t>
  </si>
  <si>
    <t>APN+</t>
  </si>
  <si>
    <t>Multicountry East Asia And Pacific (ISEAN-HIVOS)</t>
  </si>
  <si>
    <t>Multicountry Middle East - North Africa (MENAHRA)</t>
  </si>
  <si>
    <t>Middle East and North Africa Harm Reduction Association</t>
  </si>
  <si>
    <t>MENAHRA</t>
  </si>
  <si>
    <t>MoHSS</t>
  </si>
  <si>
    <t>Namibia Network of AIDS Service Organisations</t>
  </si>
  <si>
    <t>NANASO</t>
  </si>
  <si>
    <t>FPA</t>
  </si>
  <si>
    <t>Federación Red NicaSalud</t>
  </si>
  <si>
    <t>NSalud</t>
  </si>
  <si>
    <t>Instituto Nicaraguense de Seguridad Social</t>
  </si>
  <si>
    <t>INSS</t>
  </si>
  <si>
    <t>Catholic Relief Services - Niger</t>
  </si>
  <si>
    <t>Centre of International Cooperation in Health and Development, Niger</t>
  </si>
  <si>
    <t>CCISD</t>
  </si>
  <si>
    <t>Int'l Federation of Red Cross and Red Crescent</t>
  </si>
  <si>
    <t>IFRC</t>
  </si>
  <si>
    <t>Multi-sectorial Coordination Unit to Fight HIV/AIDS/STI</t>
  </si>
  <si>
    <t>CILS</t>
  </si>
  <si>
    <t>ARFH</t>
  </si>
  <si>
    <t>CHAN</t>
  </si>
  <si>
    <t>Civil Society for HIV/AIDS in Nigeria</t>
  </si>
  <si>
    <t>CiSHAN</t>
  </si>
  <si>
    <t>Institute of Human Virology Nigeria</t>
  </si>
  <si>
    <t>IHV</t>
  </si>
  <si>
    <t>National Agency for Control of AIDS</t>
  </si>
  <si>
    <t>NACA</t>
  </si>
  <si>
    <t>National Malaria Control Programme</t>
  </si>
  <si>
    <t>Directorate of Malaria Control, Ministry of Inter-Provincial Coordination, Pakistan</t>
  </si>
  <si>
    <t>DOMC</t>
  </si>
  <si>
    <t>GrnStar</t>
  </si>
  <si>
    <t>Mercy</t>
  </si>
  <si>
    <t>Zindagi</t>
  </si>
  <si>
    <t>National AIDS Control Programme, Ministry of Inter-Provincial Coordination</t>
  </si>
  <si>
    <t>NACP</t>
  </si>
  <si>
    <t>National TB Control Programme Pakistan</t>
  </si>
  <si>
    <t>NTP</t>
  </si>
  <si>
    <t>Alter</t>
  </si>
  <si>
    <t>Fundación Comunitaria Centro de Información y Recursos para el Desarrollo</t>
  </si>
  <si>
    <t>CIRD</t>
  </si>
  <si>
    <t>Instituto Peruano de Paternidad</t>
  </si>
  <si>
    <t>INPPARE</t>
  </si>
  <si>
    <t>PAR</t>
  </si>
  <si>
    <t>Department of Health, Philippines</t>
  </si>
  <si>
    <t>Alliance Nationale Contre le SIDA, Senegal</t>
  </si>
  <si>
    <t>Conseil National de Lutte Contre le SIDA, Senegal</t>
  </si>
  <si>
    <t>IntraHealth International</t>
  </si>
  <si>
    <t>IH</t>
  </si>
  <si>
    <t>Ministry of Health and Medical Prevention of Senegal</t>
  </si>
  <si>
    <t>MSPM</t>
  </si>
  <si>
    <t>EcoInst</t>
  </si>
  <si>
    <t>Ministry of Health of Serbia</t>
  </si>
  <si>
    <t>Catholic Relief Services - Sierra Leone</t>
  </si>
  <si>
    <t>National HIV/AIDS Secretariat of Sierra Leone</t>
  </si>
  <si>
    <t>Department of Health of South Africa</t>
  </si>
  <si>
    <t>National Religious Association for Social Development</t>
  </si>
  <si>
    <t>NRASD</t>
  </si>
  <si>
    <t>Sarvo</t>
  </si>
  <si>
    <t>Ministry of Healthcare and Nutrition of Sri Lanka</t>
  </si>
  <si>
    <t>MZ</t>
  </si>
  <si>
    <t>Ministry of Health of Suriname</t>
  </si>
  <si>
    <t>National Emergency Response Council on HIV/AIDS</t>
  </si>
  <si>
    <t>NERCHA</t>
  </si>
  <si>
    <t>Ministry of Finance of Tanzania</t>
  </si>
  <si>
    <t>MOFEA</t>
  </si>
  <si>
    <t>Ministry of Health of Tanzania</t>
  </si>
  <si>
    <t>Aids Access Foundation</t>
  </si>
  <si>
    <t>Access</t>
  </si>
  <si>
    <t>Ministry of Health of Timor-Leste</t>
  </si>
  <si>
    <t>Direction des Soins de Santé de Base, Government of Tunisia</t>
  </si>
  <si>
    <t>DSSB</t>
  </si>
  <si>
    <t>National Office for Family and Population</t>
  </si>
  <si>
    <t>ONFP</t>
  </si>
  <si>
    <t>Ministry of Health of Turkey</t>
  </si>
  <si>
    <t>AIDS Support Organization, Uganda</t>
  </si>
  <si>
    <t>TASO</t>
  </si>
  <si>
    <t>MoFPED</t>
  </si>
  <si>
    <t>AUN</t>
  </si>
  <si>
    <t>FDU</t>
  </si>
  <si>
    <t>International HIV/AIDS Alliance, Ukraine</t>
  </si>
  <si>
    <t>ICF</t>
  </si>
  <si>
    <t>Uruguay</t>
  </si>
  <si>
    <t>Agencia Nacional de Investigación e Innovación</t>
  </si>
  <si>
    <t>ANII</t>
  </si>
  <si>
    <t>Ministry of Public Health, Uruguay</t>
  </si>
  <si>
    <t>MSP</t>
  </si>
  <si>
    <t>NIMPE</t>
  </si>
  <si>
    <t>CHAZ</t>
  </si>
  <si>
    <t>Ministry of Health of Zambia</t>
  </si>
  <si>
    <t>MOHSW</t>
  </si>
  <si>
    <t>UNDP</t>
  </si>
  <si>
    <t>UBATEC</t>
  </si>
  <si>
    <t>World Vision Armenia</t>
  </si>
  <si>
    <t>WV</t>
  </si>
  <si>
    <t>Save the Children Federation, Inc.</t>
  </si>
  <si>
    <t>SChild</t>
  </si>
  <si>
    <t>United Nations Development Programme, Belize</t>
  </si>
  <si>
    <t>Plan</t>
  </si>
  <si>
    <t>Prosalud</t>
  </si>
  <si>
    <t>Prosalu</t>
  </si>
  <si>
    <t>United Nations Development Programme, Bosnia-Herzegovina</t>
  </si>
  <si>
    <t>Programme d'Appui au Developpment Sanitaire</t>
  </si>
  <si>
    <t>PADS</t>
  </si>
  <si>
    <t>Plan International Burkina Faso</t>
  </si>
  <si>
    <t>PLAN</t>
  </si>
  <si>
    <t>Programme d’Appui au Monde Associatif et Communautaire</t>
  </si>
  <si>
    <t>PAMAC</t>
  </si>
  <si>
    <t>Projet Sante et Population II, Ministry of Health of Burundi</t>
  </si>
  <si>
    <t>PSP2</t>
  </si>
  <si>
    <t>Programme National de Lutte contre la Tuberculose</t>
  </si>
  <si>
    <t>Reseau Burundais des Personnes Vivant avec le VIH/SIDA</t>
  </si>
  <si>
    <t>RBP+</t>
  </si>
  <si>
    <t>United Nations Office for Project Services, Denmark</t>
  </si>
  <si>
    <t>UNOPS</t>
  </si>
  <si>
    <t>PlanHQ</t>
  </si>
  <si>
    <t>National Union of Diocesan Associations</t>
  </si>
  <si>
    <t>UNAD</t>
  </si>
  <si>
    <t>Population Services International, DRC</t>
  </si>
  <si>
    <t>PSI</t>
  </si>
  <si>
    <t>Population Services International, USA</t>
  </si>
  <si>
    <t>South Sudan</t>
  </si>
  <si>
    <t>SELSPT</t>
  </si>
  <si>
    <t>SES</t>
  </si>
  <si>
    <t>Unidad Technica Gerencial, Ministry of Health of Ecuador</t>
  </si>
  <si>
    <t>United Nations Development Programme, El Salvador</t>
  </si>
  <si>
    <t>Network of Networks of HIV Positives in Ethiopia</t>
  </si>
  <si>
    <t>NEP+</t>
  </si>
  <si>
    <t>Planned Parenthood Association of Ghana</t>
  </si>
  <si>
    <t>PPAG</t>
  </si>
  <si>
    <t>Population Services International, Haiti</t>
  </si>
  <si>
    <t>PFI</t>
  </si>
  <si>
    <t>Tata Institute of Social Sciences</t>
  </si>
  <si>
    <t>TISS</t>
  </si>
  <si>
    <t>PERDHAK</t>
  </si>
  <si>
    <t>United Nations Development Programme, Iran</t>
  </si>
  <si>
    <t>Sanaa</t>
  </si>
  <si>
    <t>United Nations Children's Fund, PRK</t>
  </si>
  <si>
    <t>UNICEF</t>
  </si>
  <si>
    <t>United Nations Development Programme, Kyrgyzstan</t>
  </si>
  <si>
    <t>Hope</t>
  </si>
  <si>
    <t>Plan International Liberia</t>
  </si>
  <si>
    <t>PII</t>
  </si>
  <si>
    <t>Population Services International, Madagascar</t>
  </si>
  <si>
    <t>SE-CNLS</t>
  </si>
  <si>
    <t>UGP</t>
  </si>
  <si>
    <t>Office National de Nutrition</t>
  </si>
  <si>
    <t>ONN</t>
  </si>
  <si>
    <t>Pact</t>
  </si>
  <si>
    <t>United Nations Development Program, Mali</t>
  </si>
  <si>
    <t>Prévention Information Lutte contre le Sida</t>
  </si>
  <si>
    <t>PILS</t>
  </si>
  <si>
    <t>Southern African Development Community</t>
  </si>
  <si>
    <t>OAS</t>
  </si>
  <si>
    <t>OECS</t>
  </si>
  <si>
    <t>Secretaría de la Integración Social Centroamericana</t>
  </si>
  <si>
    <t>SISCA</t>
  </si>
  <si>
    <t>Multicountry South Asia</t>
  </si>
  <si>
    <t>Population Services International, Nepal</t>
  </si>
  <si>
    <t>Multicountry Western Pacific</t>
  </si>
  <si>
    <t>SPC</t>
  </si>
  <si>
    <t>Solomon Islands</t>
  </si>
  <si>
    <t>Save the Children, Myanmar Office</t>
  </si>
  <si>
    <t>United Nations Office for Project Services, Myanmar</t>
  </si>
  <si>
    <t>Save the Children, Nepal Office</t>
  </si>
  <si>
    <t>SCF</t>
  </si>
  <si>
    <t>Yakubu</t>
  </si>
  <si>
    <t>SFH</t>
  </si>
  <si>
    <t>Planned Parenthood Federation of Nigeria</t>
  </si>
  <si>
    <t>PPFN</t>
  </si>
  <si>
    <t>Save the Children, Pakistan</t>
  </si>
  <si>
    <t>SC</t>
  </si>
  <si>
    <t>Population Services International, Papua New Guinea</t>
  </si>
  <si>
    <t>Rotary Club of Port Moresby</t>
  </si>
  <si>
    <t>Rotary</t>
  </si>
  <si>
    <t>Oil Search Health Foundation</t>
  </si>
  <si>
    <t>OSHF</t>
  </si>
  <si>
    <t>World Vision Papua New Guinea / USA</t>
  </si>
  <si>
    <t>PathInt</t>
  </si>
  <si>
    <t>Tropical Disease Foundation Inc.</t>
  </si>
  <si>
    <t>TDF</t>
  </si>
  <si>
    <t>Pilipinas Shell Foundation Inc.</t>
  </si>
  <si>
    <t>PSF</t>
  </si>
  <si>
    <t>Philippine Business for Social Progress</t>
  </si>
  <si>
    <t>PBSP</t>
  </si>
  <si>
    <t>RAA</t>
  </si>
  <si>
    <t>BEARR</t>
  </si>
  <si>
    <t>ESVERO</t>
  </si>
  <si>
    <t>Plan Senegal</t>
  </si>
  <si>
    <t>JAZAS</t>
  </si>
  <si>
    <t>RCS</t>
  </si>
  <si>
    <t>Sierra Leone Red Cross</t>
  </si>
  <si>
    <t>World Vision Somalia</t>
  </si>
  <si>
    <t>WCDoH</t>
  </si>
  <si>
    <t>Right to care</t>
  </si>
  <si>
    <t>Networking AIDS Community of South Africa</t>
  </si>
  <si>
    <t>NACOSA</t>
  </si>
  <si>
    <t>Population Services International, Sudan</t>
  </si>
  <si>
    <t>Tropical and Environmental Diseases and Health Associates</t>
  </si>
  <si>
    <t>TEDHA</t>
  </si>
  <si>
    <t>The Family Planning Association of Sri Lanka</t>
  </si>
  <si>
    <t>Switzerland</t>
  </si>
  <si>
    <t>PR Service Validation Test Account</t>
  </si>
  <si>
    <t>United Nations Development Programme, Syria</t>
  </si>
  <si>
    <t>Pact Tanzania</t>
  </si>
  <si>
    <t>Population Services International, Tanzania</t>
  </si>
  <si>
    <t>Raks</t>
  </si>
  <si>
    <t>World Vision Thailand</t>
  </si>
  <si>
    <t>Population Services International, Togo</t>
  </si>
  <si>
    <t>Société Tunisienne des Maladies Respiratoires</t>
  </si>
  <si>
    <t>STMR</t>
  </si>
  <si>
    <t>United Nations Development Programme, Turkmenistan</t>
  </si>
  <si>
    <t>Ukrainian Fund to Fight HIV Infection and AIDS</t>
  </si>
  <si>
    <t>UkrFund</t>
  </si>
  <si>
    <t>Ukrainian Center for Socially Dangerous Disease Control of the Ministry of Health of Ukraine</t>
  </si>
  <si>
    <t>United Nations Development Programme, Ukraine</t>
  </si>
  <si>
    <t>DOTS</t>
  </si>
  <si>
    <t>Republican Center of State Sanitary Epidemiological Surveillance</t>
  </si>
  <si>
    <t>CSSES</t>
  </si>
  <si>
    <t>United Nations Development Programme, Uzbekistan</t>
  </si>
  <si>
    <t>VAAC</t>
  </si>
  <si>
    <t>Yemen Ministry of Public Health and Population - National Malaria Programme</t>
  </si>
  <si>
    <t>Yemen Ministry of Public Health and Population - National AIDS Program</t>
  </si>
  <si>
    <t>Technical Secretariat of National Population Council</t>
  </si>
  <si>
    <t>Yemen Ministry of Public Health and Population - National Tuberculosis Program</t>
  </si>
  <si>
    <t>United Nations Development Programme, Zambia</t>
  </si>
  <si>
    <t>ZACH</t>
  </si>
  <si>
    <t>MonthIndex</t>
  </si>
  <si>
    <t>Indicateur de couverture/produit</t>
  </si>
  <si>
    <t>Indicador de cobertura/producto</t>
  </si>
  <si>
    <t>Показатель долгосрочного охвата/ результата</t>
  </si>
  <si>
    <t>Applicant</t>
  </si>
  <si>
    <t>CCM Barbados</t>
  </si>
  <si>
    <t>CCM Congo (Democratic Republic)</t>
  </si>
  <si>
    <t>CCM Guinea-Bissau</t>
  </si>
  <si>
    <t>CCM Lebanon</t>
  </si>
  <si>
    <t>CCM Poland</t>
  </si>
  <si>
    <t>Poland</t>
  </si>
  <si>
    <t>CCM São Tomé and Príncipe</t>
  </si>
  <si>
    <t>CCM Seychelles</t>
  </si>
  <si>
    <t>Seychelles</t>
  </si>
  <si>
    <t>CCM South Sudan</t>
  </si>
  <si>
    <t>CCM Syria</t>
  </si>
  <si>
    <t>CCM Tanzania</t>
  </si>
  <si>
    <t>CCM Vanuatu</t>
  </si>
  <si>
    <t>East African Network for Monitoring Antimalarial Treatment</t>
  </si>
  <si>
    <t>Global Health Action, Inc</t>
  </si>
  <si>
    <t>Non-CCM</t>
  </si>
  <si>
    <t>Non-CCM Al Muntadhar International Relief &amp; Development Foundation</t>
  </si>
  <si>
    <t>Non-CCM CARE Internaltional</t>
  </si>
  <si>
    <t>Non-CCM Catholic Relief Services, Madagascar</t>
  </si>
  <si>
    <t>Non-CCM ESVERO, Russian Federation</t>
  </si>
  <si>
    <t>Non-CCM Family Health International</t>
  </si>
  <si>
    <t>Non-CCM Open Health Institute, Russian Federation</t>
  </si>
  <si>
    <t>Non-CCM Raks Thai Foundation</t>
  </si>
  <si>
    <t>Non-CCM Shoklo Malaria Research Unit</t>
  </si>
  <si>
    <t>RCM Abidjan-Lagos Corridor Organisation</t>
  </si>
  <si>
    <t>RCM Andean</t>
  </si>
  <si>
    <t>RCM Andino</t>
  </si>
  <si>
    <t>RCM CCLAB</t>
  </si>
  <si>
    <t>RCM MOZIZA</t>
  </si>
  <si>
    <t>RCM Myanmar-Thailand - ISCOS-CISL</t>
  </si>
  <si>
    <t>RCM Organisation of Eastern Caribbean States</t>
  </si>
  <si>
    <t>RCM Pan Caribbean Partnership against HIV/AIDS</t>
  </si>
  <si>
    <t>RCM Regional Malaria Control Commission</t>
  </si>
  <si>
    <t>RCM Southern African Development Community</t>
  </si>
  <si>
    <t>RCM Western Pacific</t>
  </si>
  <si>
    <t>RO Academy for Educational Development</t>
  </si>
  <si>
    <t>RO Africa Alive!</t>
  </si>
  <si>
    <t>RO Africa Satellite??? (round 2)</t>
  </si>
  <si>
    <t>RO African Medical and Research Foundation</t>
  </si>
  <si>
    <t>RO AfriCASO</t>
  </si>
  <si>
    <t>RO AIDS Empowerment and Treatment International</t>
  </si>
  <si>
    <t>RO Asia Pacific Network of People Living with HIV/AIDS</t>
  </si>
  <si>
    <t>RO Asociacion Salud Integral y Ciudadanía America Latina</t>
  </si>
  <si>
    <t>RO Association of South-East Asian Nations</t>
  </si>
  <si>
    <t>RO Australasian College of Tropical Medicine</t>
  </si>
  <si>
    <t>RO CARE Asia Regional Management Unit</t>
  </si>
  <si>
    <t>RO Caribbean Regional Network</t>
  </si>
  <si>
    <t>RO Coalicion Organizaciones Diversidad Sexual Centroamerica</t>
  </si>
  <si>
    <t>RO Committee on Prevention of HIV/AIDS (COPRECOS)</t>
  </si>
  <si>
    <t>RO East, Central and Southern African Health Community</t>
  </si>
  <si>
    <t>RO Economic Community of Central African States</t>
  </si>
  <si>
    <t>RO Economic Community Of West African States</t>
  </si>
  <si>
    <t>RO Ethiopia/Zambia??? (round 1)</t>
  </si>
  <si>
    <t>RO Great Lakes Initiative on AIDS</t>
  </si>
  <si>
    <t>RO Humanist Institute for Cooperation with Developing Countries, Southern Africa</t>
  </si>
  <si>
    <t>RO Insular Southeast Asia Network of MSM, TG and HIV</t>
  </si>
  <si>
    <t>RO International Community of Women Living with HIV/AIDS</t>
  </si>
  <si>
    <t>RO Int'l Federation of Red Cross and Red Crescent</t>
  </si>
  <si>
    <t>RO Lithuanian College of Democracy</t>
  </si>
  <si>
    <t>Lithuania</t>
  </si>
  <si>
    <t>RO Lutheran World Federation</t>
  </si>
  <si>
    <t>RO Mano River Union Secretariat</t>
  </si>
  <si>
    <t>RO Middle East &amp; North Africa Harm Reduction Association</t>
  </si>
  <si>
    <t>RO Naz Foundation International</t>
  </si>
  <si>
    <t>RO Partners in Population and Development.</t>
  </si>
  <si>
    <t>RO Population Services International</t>
  </si>
  <si>
    <t>RO Presbyterian Church of Africa</t>
  </si>
  <si>
    <t>RO Red Centroamericana (REDCA+)</t>
  </si>
  <si>
    <t>RO RedLACTrans</t>
  </si>
  <si>
    <t>RO RedTraSex</t>
  </si>
  <si>
    <t>RO Religions for Peace - Hope for African Children</t>
  </si>
  <si>
    <t>RO Reseau Africain Formation VIH-sida</t>
  </si>
  <si>
    <t>RO SAARC Tuberculosis and HIV/AIDS Centre</t>
  </si>
  <si>
    <t>RO Soul city</t>
  </si>
  <si>
    <t>RO Southern African Development Community</t>
  </si>
  <si>
    <t>RO University of West Indies</t>
  </si>
  <si>
    <t>Sub-CCM St. Petersburg region</t>
  </si>
  <si>
    <t>Intervention budget (request to the Global Fund only)</t>
  </si>
  <si>
    <t>Other funding received for this intervention (including scope of activities funded)</t>
  </si>
  <si>
    <t>Cost Assumptions for the request to the Global Fund</t>
  </si>
  <si>
    <t>Description of Intervention</t>
  </si>
  <si>
    <t>Idioma:</t>
  </si>
  <si>
    <t>Langue :</t>
  </si>
  <si>
    <t>Язык:</t>
  </si>
  <si>
    <t>Value</t>
  </si>
  <si>
    <t>Intervention</t>
  </si>
  <si>
    <t>Module budget</t>
  </si>
  <si>
    <t>Above</t>
  </si>
  <si>
    <t>CmpId</t>
  </si>
  <si>
    <t>CmpAcro</t>
  </si>
  <si>
    <t>Component en</t>
  </si>
  <si>
    <t>Component fr</t>
  </si>
  <si>
    <t>Component es</t>
  </si>
  <si>
    <t>Component ru</t>
  </si>
  <si>
    <t>H</t>
  </si>
  <si>
    <t>HIV/AIDS</t>
  </si>
  <si>
    <t>VIH/SIDA</t>
  </si>
  <si>
    <t>T</t>
  </si>
  <si>
    <t>M</t>
  </si>
  <si>
    <t>S</t>
  </si>
  <si>
    <t>ModId</t>
  </si>
  <si>
    <t>Module en</t>
  </si>
  <si>
    <t>Module fr</t>
  </si>
  <si>
    <t>Module es</t>
  </si>
  <si>
    <t>Module ru</t>
  </si>
  <si>
    <t>Equity of healthcare financing</t>
  </si>
  <si>
    <t>Financial sustainability</t>
  </si>
  <si>
    <t>Monitoring and reporting implementation of laws and policies</t>
  </si>
  <si>
    <t>Surveys</t>
  </si>
  <si>
    <t>Analysis, review and transparency</t>
  </si>
  <si>
    <t>Routine reporting</t>
  </si>
  <si>
    <t>Private sector case management (other)</t>
  </si>
  <si>
    <t>Epidemic preparedness and response</t>
  </si>
  <si>
    <t>Grant management</t>
  </si>
  <si>
    <t>Administrative and finance data sources</t>
  </si>
  <si>
    <t>Treatment: MDR-TB</t>
  </si>
  <si>
    <t>Case detection and diagnosis</t>
  </si>
  <si>
    <t>Prong 2: Preventing unintended pregnancies among women living with HIV</t>
  </si>
  <si>
    <t>Prong 1: Primary prevention of HIV infection among women of childbearing age</t>
  </si>
  <si>
    <t>Intervention ru</t>
  </si>
  <si>
    <t>Intervention es</t>
  </si>
  <si>
    <t>Intervention fr</t>
  </si>
  <si>
    <t>Intervention en</t>
  </si>
  <si>
    <t>IntId</t>
  </si>
  <si>
    <t>CovIndId</t>
  </si>
  <si>
    <t>Coverage Indicator en</t>
  </si>
  <si>
    <t>Coverage Indicator fr</t>
  </si>
  <si>
    <t>Coverage Indicator es</t>
  </si>
  <si>
    <t>Coverage Indicator ru</t>
  </si>
  <si>
    <t>OutcIndId</t>
  </si>
  <si>
    <t>Outcome Indicator en</t>
  </si>
  <si>
    <t>Outcome Indicator fr</t>
  </si>
  <si>
    <t>Outcome Indicator es</t>
  </si>
  <si>
    <t>Outcome Indicator ru</t>
  </si>
  <si>
    <t>ImpaIndId</t>
  </si>
  <si>
    <t>Impact Indicator en</t>
  </si>
  <si>
    <t>Impact Indicator fr</t>
  </si>
  <si>
    <t>Impact Indicator es</t>
  </si>
  <si>
    <t>Impact Indicator ru</t>
  </si>
  <si>
    <t>DataSrcId</t>
  </si>
  <si>
    <t>Data src en</t>
  </si>
  <si>
    <t>Data src fr</t>
  </si>
  <si>
    <t>Data src es</t>
  </si>
  <si>
    <t>Data src ru</t>
  </si>
  <si>
    <t>ИСУЗ</t>
  </si>
  <si>
    <t>Медицинские карты пациентов</t>
  </si>
  <si>
    <t>Сведения о подготовке</t>
  </si>
  <si>
    <t>Отчеты (укажите)</t>
  </si>
  <si>
    <t>Система регистрации актов гражданского состояния с данными о конкретных заболеваниях</t>
  </si>
  <si>
    <t>Операционные исследования</t>
  </si>
  <si>
    <t>Административная отчетная документация</t>
  </si>
  <si>
    <t>Система регистрации и отчетности по ТБ, квартальные отчеты</t>
  </si>
  <si>
    <t xml:space="preserve">Система регистрации и отчетности по ТБ, годовой административный отчет </t>
  </si>
  <si>
    <t>Исследование уровня распространенности ТБ</t>
  </si>
  <si>
    <t>Реестр больных ТБ</t>
  </si>
  <si>
    <t>Реестр лабораторий, занимающихся диагностикой ТБ</t>
  </si>
  <si>
    <t>Медицинская карта больного ТБ</t>
  </si>
  <si>
    <t>Укажите: отчеты, исследования, анкеты и т.п.</t>
  </si>
  <si>
    <t>Системы регистрации актов гражданского состояния</t>
  </si>
  <si>
    <t>Системы надзора</t>
  </si>
  <si>
    <t xml:space="preserve">Coverage/Output indicator </t>
  </si>
  <si>
    <t>Please describe: 1) overall assumptions used in calculating targets, 2) anticipated rate of scale-up, 3) population size estimates, 4) description of indicator/package of services, 5) data source, 6) other relevant information</t>
  </si>
  <si>
    <t>PLEASE PROVIDE COST ASSUMPTIONS FOR BUDGET HERE</t>
  </si>
  <si>
    <t>It is not compulsory to provide detailed cost assumptions for the budget, however providing additional information may help to reach a common understanding and agreement between the Principal Recipient and the Global Fund Secretariat and speed up the negotiation process.</t>
  </si>
  <si>
    <t>R2C</t>
  </si>
  <si>
    <t>Prevención</t>
  </si>
  <si>
    <t>PTMI</t>
  </si>
  <si>
    <t>Tratamiento</t>
  </si>
  <si>
    <t>Gestión de programas</t>
  </si>
  <si>
    <t>Control de vectores</t>
  </si>
  <si>
    <t>Gestión de casos</t>
  </si>
  <si>
    <t>Intervenciones de prevención específicas</t>
  </si>
  <si>
    <t>Vínculos entre la salud reproductiva, materna, neonatal e infantil y la violencia de género</t>
  </si>
  <si>
    <t>Cambio de comportamiento como parte de programas para hombres que tienen relaciones sexuales con hombres y personas transgénero</t>
  </si>
  <si>
    <t>Preservativos como parte de programas para hombres que tienen relaciones sexuales con hombres y personas transgénero</t>
  </si>
  <si>
    <t>Pruebas de VIH y asesoramiento como parte de programas para hombres que tienen relaciones sexuales con hombres y personas transgénero</t>
  </si>
  <si>
    <t>Diagnóstico y tratamiento de ITS como parte de programas para hombres que tienen relaciones sexuales con hombres y personas transgénero</t>
  </si>
  <si>
    <t>Diagnóstico y tratamiento de la hepatitis vírica como parte de programas para hombres que tienen relaciones sexuales con hombres y personas transgénero</t>
  </si>
  <si>
    <t>Cambio de comportamiento como parte de programas para profesionales del sexo y sus clientes</t>
  </si>
  <si>
    <t>Preservativos como parte de programas para profesionales del sexo y sus clientes</t>
  </si>
  <si>
    <t>Pruebas de VIH y asesoramiento como parte de programas para profesionales del sexo y sus clientes</t>
  </si>
  <si>
    <t>Diagnóstico y tratamiento de ITS como parte de programas para profesionales del sexo y sus clientes</t>
  </si>
  <si>
    <t>Reducción del daño como parte de programas para profesionales del sexo y sus clientes</t>
  </si>
  <si>
    <t>Preservativos como parte de programas para consumidores de drogas inyectables y sus parejas</t>
  </si>
  <si>
    <t>Diagnóstico y tratamiento de ITS como parte de programas para consumidores de drogas inyectables y sus parejas</t>
  </si>
  <si>
    <t>Cambio de agujas y jeringuillas como parte de programas para consumidores de drogas inyectables y sus parejas</t>
  </si>
  <si>
    <t>Terapia de sustitución con opiáceos y otros tratamientos de la drogodependencia como parte de programas para consumidores de drogas inyectables y sus parejas</t>
  </si>
  <si>
    <t>Diagnóstico y tratamiento de la hepatitis vírica como parte de programas para consumidores de drogas inyectables y sus parejas</t>
  </si>
  <si>
    <t>Cambio de comportamiento como parte de programas para otras poblaciones vulnerables</t>
  </si>
  <si>
    <t>Preservativos como parte de programas para otras poblaciones vulnerables</t>
  </si>
  <si>
    <t>Pruebas de VIH y asesoramiento como parte de programas para otras poblaciones vulnerables</t>
  </si>
  <si>
    <t>Diagnóstico y tratamiento de ITS como parte de programas para otras poblaciones vulnerables</t>
  </si>
  <si>
    <t>Cambio de comportamiento como parte de programas para adolescentes y jóvenes</t>
  </si>
  <si>
    <t>Preservativos como parte de programas para adolescentes y jóvenes</t>
  </si>
  <si>
    <t>Pruebas de VIH y asesoramiento como parte de programas para adolescentes y jóvenes</t>
  </si>
  <si>
    <t>Flanco 1: Prevención primaria de la infección por el VIH en mujeres en edad fértil</t>
  </si>
  <si>
    <t>Flanco 2: Prevención de embarazos no deseados entre mujeres que viven con el VIH</t>
  </si>
  <si>
    <t>Flanco 4: Tratamiento, atención y apoyo para madres que viven con el VIH, así como para sus hijos y familias</t>
  </si>
  <si>
    <t>Prevención, diagnóstico y tratamiento de infecciones oportunistas</t>
  </si>
  <si>
    <t>Análisis, revisión y transparencia</t>
  </si>
  <si>
    <t>Encuestas</t>
  </si>
  <si>
    <t>Fuentes de datos económicos y administrativos</t>
  </si>
  <si>
    <t>Sistema de registro civil</t>
  </si>
  <si>
    <t>Gestión de subvenciones</t>
  </si>
  <si>
    <t>Detección de casos y diagnóstico</t>
  </si>
  <si>
    <t>Actividades de colaboración con otros sectores</t>
  </si>
  <si>
    <t>Detección de casos y diagnóstico: TB-MR</t>
  </si>
  <si>
    <t>Tratamiento: TB-MR</t>
  </si>
  <si>
    <t>Presentación de informes rutinaria</t>
  </si>
  <si>
    <t>Mosquiteros tratados con insecticida de larga duración (MILD) – Campaña a gran escala</t>
  </si>
  <si>
    <t>Fumigación de interiores con insecticidas de acción residual (IRS)</t>
  </si>
  <si>
    <t>Otras medidas de control de vectores</t>
  </si>
  <si>
    <t>Seguimiento entomológico</t>
  </si>
  <si>
    <t>Tratamiento en centro sanitario</t>
  </si>
  <si>
    <t>Preparación y respuesta frente a epidemias</t>
  </si>
  <si>
    <t>Gestión de casos integrada en la comunidad</t>
  </si>
  <si>
    <t>Vigilancia de la eficacia terapéutica</t>
  </si>
  <si>
    <t>Malaria grave</t>
  </si>
  <si>
    <t>Mecanismo de copago con el sector privado</t>
  </si>
  <si>
    <t>Gestión de casos del sector privado (otros)</t>
  </si>
  <si>
    <t>Organismo nacional de reglamentación farmacéutica</t>
  </si>
  <si>
    <t>Tratamiento preventivo intermitente (TPI) – en el embarazo</t>
  </si>
  <si>
    <t>Tratamiento preventivo intermitente – en la lactancia</t>
  </si>
  <si>
    <t>Quimioprevención estacional de la malaria</t>
  </si>
  <si>
    <t>Seguimiento y comunicación de la ejecución de leyes y políticas</t>
  </si>
  <si>
    <t>Sostenibilidad financiera</t>
  </si>
  <si>
    <t>Igualdad en el financiamiento de la atención sanitaria</t>
  </si>
  <si>
    <t>Número de MTI/MILD distribuidos a poblaciones vulnerables a través de campañas a gran escala</t>
  </si>
  <si>
    <t>Número y porcentaje de población en riesgo potencialmente cubierta con los mosquiteros tratados con insecticida que se han distribuido (número y porcentaje)</t>
  </si>
  <si>
    <t>Número y distribución de los centros de salud por cada 10.000 habitantes</t>
  </si>
  <si>
    <t>Número de visitas ambulatorias por cada 10.000 habitantes</t>
  </si>
  <si>
    <t>Número de trabajadores de salud por cada 10.000 habitantes (informe sobre trabajadores de salud comunitarios, según corresponda)</t>
  </si>
  <si>
    <t>Número de trabajadores de salud contratados en centros de atención primaria en los últimos 12 meses, expresado como porcentaje del objetivo de contratación planificado</t>
  </si>
  <si>
    <t>Tasa anual de retención de los proveedores de servicios en los centros de atención primaria</t>
  </si>
  <si>
    <t>Porcentaje de centros de salud que indican que no tienen desabastecimiento de medicamentos esenciales</t>
  </si>
  <si>
    <t>Gasto gubernamental en materia de salud expresado como porcentaje del gasto general del gobierno</t>
  </si>
  <si>
    <t>Porcentaje de hombres que afirman haber utilizado preservativo en su última relación de sexo anal con otro hombre</t>
  </si>
  <si>
    <t>Proporción de hogares con al menos un MTI para cada dos personas y/o fumigados con insecticidas de acción residual en los últimos 12 meses</t>
  </si>
  <si>
    <t>Proporción de hogares con al menos un MTI</t>
  </si>
  <si>
    <t>Proporción de hogares con al menos un MTI para cada dos personas</t>
  </si>
  <si>
    <t>Porcentaje de mujeres que asisten a los servicios de atención prenatal</t>
  </si>
  <si>
    <t xml:space="preserve">Porcentaje de nacimientos asistidos por un profesional de la salud capacitado </t>
  </si>
  <si>
    <t xml:space="preserve">Porcentaje de hombres que mantienen relaciones sexuales con otros hombres y viven con el VIH </t>
  </si>
  <si>
    <t xml:space="preserve">Porcentaje de profesionales del sexo que viven con el VIH </t>
  </si>
  <si>
    <t>Porcentaje de consumidores de drogas inyectables que viven con el VIH</t>
  </si>
  <si>
    <t>Porcentaje de miembros de otras poblaciones (especificar) que viven con el VIH</t>
  </si>
  <si>
    <t xml:space="preserve">Prevalencia de la multirresistencia a los fármacos en los nuevos pacientes de tuberculosis </t>
  </si>
  <si>
    <t>Vidas salvadas según modelos (basado en los datos epidemiológicos más recientes)</t>
  </si>
  <si>
    <t>Tasa de mortalidad de niños menores de 5 años por cada 1.000 niños nacidos vivos</t>
  </si>
  <si>
    <t>Comentarios y supuestos</t>
  </si>
  <si>
    <t>Módulo</t>
  </si>
  <si>
    <t>Marco de medición por módulo</t>
  </si>
  <si>
    <t xml:space="preserve">Enfoque modular - nota conceptual </t>
  </si>
  <si>
    <t>Supuestos de metas</t>
  </si>
  <si>
    <t>Intervención</t>
  </si>
  <si>
    <t>Presupuesto del módulo</t>
  </si>
  <si>
    <t>Descripción de la intervención</t>
  </si>
  <si>
    <t>Presupuesto de la intervención (solicitud al Fondo Mundial exclusivamente)</t>
  </si>
  <si>
    <t>Otros fondos recibidos para esta intervención (incluido el alcance de las actividades financiadas)</t>
  </si>
  <si>
    <t xml:space="preserve">Prevención - Población general </t>
  </si>
  <si>
    <t>Prevención - Hombres que tienen relaciones sexuales con hombres y personas transgénero</t>
  </si>
  <si>
    <t>Prevención - Profesionales del sexo y sus clientes</t>
  </si>
  <si>
    <t xml:space="preserve">Démarche modulaire : note conceptuelle </t>
  </si>
  <si>
    <t>Remarques et hypothèses</t>
  </si>
  <si>
    <t>Cadre de mesure du module</t>
  </si>
  <si>
    <t>Veuillez décrire : 1) les hypothèses générales utilisées pour le calcul des cibles, 2) le taux d'intensification prévisionnel, 3) les estimations démographiques, 4) l'indicateur ou paquet de services, 5) les sources de données, 6) toute autre information pertinente</t>
  </si>
  <si>
    <t>Budget consacré au module</t>
  </si>
  <si>
    <t>Description de l'intervention</t>
  </si>
  <si>
    <t>Autres financements obtenus pour cette intervention (précisez la portée des activités financées)</t>
  </si>
  <si>
    <t>Prévention de la transmission de la mère à l'enfant</t>
  </si>
  <si>
    <t>Gestion de programme</t>
  </si>
  <si>
    <t>Lutte antivectorielle</t>
  </si>
  <si>
    <t>Prise en charge</t>
  </si>
  <si>
    <t>Interventions de prévention spécifiques</t>
  </si>
  <si>
    <t>Liens avec la santé génésique, maternelle, néonatale et infantile et violence sexiste</t>
  </si>
  <si>
    <t>Changement de comportement dans le cadre des programmes destinés aux hommes ayant des rapports sexuels avec des hommes et aux transgenres</t>
  </si>
  <si>
    <t>Préservatifs dans le cadre des programmes destinés aux hommes ayant des rapports sexuels avec des hommes et aux transgenres</t>
  </si>
  <si>
    <t>Dépistage du VIH et conseil dans le cadre des programmes destinés aux hommes ayant des rapports sexuels avec des hommes et aux transgenres</t>
  </si>
  <si>
    <t>Diagnostic et traitement des infections sexuellement transmissibles dans le cadre des programmes destinés aux hommes ayant des rapports sexuels avec des hommes et aux transgenres</t>
  </si>
  <si>
    <t>Diagnostic et traitement de l’hépatite virale dans le cadre des programmes destinés aux hommes ayant des rapports sexuels avec des hommes et aux transgenres</t>
  </si>
  <si>
    <t>Changement de comportement dans le cadre des programmes destinés aux professionnels du sexe et à leurs clients</t>
  </si>
  <si>
    <t>Préservatifs dans le cadre des programmes destinés aux professionnels du sexe et à leurs clients</t>
  </si>
  <si>
    <t>Dépistage du VIH et conseil dans le cadre des programmes destinés aux professionnels du sexe et à leurs clients</t>
  </si>
  <si>
    <t>Diagnostic et traitement des infections sexuellement transmissibles dans le cadre des programmes destinés aux professionnels du sexe et à leurs clients</t>
  </si>
  <si>
    <t>Réduction des risques dans le cadre des programmes destinés aux professionnels du sexe et à leurs clients</t>
  </si>
  <si>
    <t>Préservatifs dans le cadre des programmes destinés aux consommateurs de drogues injectables et à leurs partenaires</t>
  </si>
  <si>
    <t>Diagnostic et traitement des infections sexuellement transmissibles dans le cadre des programmes destinés aux consommateurs de drogues injectables et à leurs partenaires</t>
  </si>
  <si>
    <t>Traitements de substitution aux opiacés et autres traitements de la dépendance dans le cadre des programmes destinés aux consommateurs de drogues injectables et à leurs partenaires</t>
  </si>
  <si>
    <t>Diagnostic et traitement de l'hépatite virale dans le cadre des programmes destinés aux consommateurs de drogues injectables et à leurs partenaires</t>
  </si>
  <si>
    <t>Changement de comportement dans le cadre des programmes destinés aux autres populations vulnérables</t>
  </si>
  <si>
    <t>Préservatifs dans le cadre des programmes destinés aux autres populations vulnérables</t>
  </si>
  <si>
    <t>Dépistage du VIH et conseil dans le cadre des programmes destinés aux autres populations vulnérables</t>
  </si>
  <si>
    <t>Diagnostic et traitement des infections sexuellement transmissibles dans le cadre des programmes destinés aux autres populations vulnérables</t>
  </si>
  <si>
    <t>Changement de comportement dans le cadre des programmes destinés aux jeunes et aux adolescents</t>
  </si>
  <si>
    <t>Préservatifs dans le cadre des programmes destinés aux jeunes et aux adolescents</t>
  </si>
  <si>
    <t>Dépistage du VIH et conseil dans le cadre des programmes destinés aux jeunes et aux adolescents</t>
  </si>
  <si>
    <t>Volet 1 : prévention primaire de l'infection à VIH chez les femmes en âge de procréer</t>
  </si>
  <si>
    <t>Volet 2 : prévention des grossesses non désirées chez les femmes vivant avec le VIH</t>
  </si>
  <si>
    <t>Volet 4 : traitement, soins et prise en charge pour les mères vivant avec le VIH, ainsi que leurs enfants et familles</t>
  </si>
  <si>
    <t>Prévention, diagnostic et traitement des infections opportunistes</t>
  </si>
  <si>
    <t>Analyse, examen et transparence</t>
  </si>
  <si>
    <t>Enquête</t>
  </si>
  <si>
    <t>Sources de données administratives et financières</t>
  </si>
  <si>
    <t>Système de registre d’état civil</t>
  </si>
  <si>
    <t>Gestion de subvention</t>
  </si>
  <si>
    <t>Dépistage et diagnostic des maladies</t>
  </si>
  <si>
    <t>Activités concertées avec d'autres secteurs</t>
  </si>
  <si>
    <t>Implication de tous les prestataires de soins</t>
  </si>
  <si>
    <t>Dépistage et diagnostic des maladies : tuberculose multirésistante</t>
  </si>
  <si>
    <t>Traitement : tuberculose multirésistante</t>
  </si>
  <si>
    <t>Communication régulière de l’information</t>
  </si>
  <si>
    <t>Moustiquaires imprégnées d'insecticide de longue durée : campagne à grande échelle</t>
  </si>
  <si>
    <t>Moustiquaires imprégnées d'insecticide de longue durée : distribution régulière</t>
  </si>
  <si>
    <t>Pulvérisation intradomiciliaire d’insecticide à effet rémanent</t>
  </si>
  <si>
    <t>Autres mesures de lutte antivectorielle</t>
  </si>
  <si>
    <t>Surveillance entomologique</t>
  </si>
  <si>
    <t>Traitement en milieu hospitalier</t>
  </si>
  <si>
    <t>Préparation et riposte aux épidémies</t>
  </si>
  <si>
    <t>Prise en charge des cas intégrée au niveau communautaire</t>
  </si>
  <si>
    <t>Surveillance de l'efficacité thérapeutique</t>
  </si>
  <si>
    <t>Paludisme grave</t>
  </si>
  <si>
    <t>Programme de participation du secteur privé</t>
  </si>
  <si>
    <t>Prise en charge dans le secteur privé (autres)</t>
  </si>
  <si>
    <t>Autorité nationale de réglementation des médicaments</t>
  </si>
  <si>
    <t>Traitement préventif intermittent : femmes enceintes</t>
  </si>
  <si>
    <t>Traitement préventif intermittent : nourrissons</t>
  </si>
  <si>
    <t>Chimioprévention du paludisme saisonnier</t>
  </si>
  <si>
    <t>Suivi de la mise en œuvre des législations et des politiques et communication de l'information y afférente</t>
  </si>
  <si>
    <t>Viabilité financière</t>
  </si>
  <si>
    <t>Financement équitable des soins de santé</t>
  </si>
  <si>
    <t>Nombre d'aiguilles et de seringues distribuées par consommateur de drogues injectables, par an et par programme d'échange d'aiguilles et de seringues</t>
  </si>
  <si>
    <t>Nombre et pourcentage de personnes exposées ayant théoriquement reçu des moustiquaires imprégnées d'insecticide</t>
  </si>
  <si>
    <t>Nombre et répartition des établissements de santé pour 10 000 habitants</t>
  </si>
  <si>
    <t>Nombre de consultations externes pour 10 000 habitants</t>
  </si>
  <si>
    <t>Nombre d'agents de santé pour 10 000 habitants (veuillez également communiquer les informations relatives aux agents de santé communautaires, le cas échéant)</t>
  </si>
  <si>
    <t>Nombre d'agents de santé nouvellement recrutés dans des établissements de soins de santé primaires au cours des 12 derniers mois, exprimé en pourcentage de recrutements prévus</t>
  </si>
  <si>
    <t>Taux annuel de maintien des prestataires de services dans les établissements de soins de santé primaires</t>
  </si>
  <si>
    <t>Pourcentage d'établissements de santé n'ayant pas signalé de rupture de stock de médicaments essentiels</t>
  </si>
  <si>
    <t>Dépenses publiques allouées à la santé, en pourcentage des dépenses publiques globales</t>
  </si>
  <si>
    <t>Pourcentage d'hommes ayant déclaré avoir utilisé un préservatif lors de leur dernier rapport anal avec un partenaire de sexe masculin</t>
  </si>
  <si>
    <t>Proportion de ménages équipés d'au moins une moustiquaire imprégnée d'insecticide pour deux personnes et/ou ayant fait l'objet de pulvérisation intradomiciliaire d'insecticide à effet rémanent au cours des 12 derniers mois</t>
  </si>
  <si>
    <t>Proportion de ménages disposant d'au moins une moustiquaire imprégnée d'insecticide</t>
  </si>
  <si>
    <t>Proportion de ménages disposant d'au moins une moustiquaire imprégnée d'insecticide pour deux personnes</t>
  </si>
  <si>
    <t>Pourcentage de femmes bénéficiant de soins prénatals</t>
  </si>
  <si>
    <t xml:space="preserve">Pourcentage de naissances bénéficiant de l’assistance d’un professionnel de la santé </t>
  </si>
  <si>
    <t>Modélisation du nombre de vies sauvées en fonction des dernières données épidémiologiques</t>
  </si>
  <si>
    <t xml:space="preserve">Pourcentage d'hommes ayant des rapports sexuels avec des hommes vivant avec le VIH </t>
  </si>
  <si>
    <t xml:space="preserve">Pourcentage de travailleurs du sexe vivant avec le VIH </t>
  </si>
  <si>
    <t>Pourcentage de consommateurs de drogues injectables vivant avec le VIH</t>
  </si>
  <si>
    <t>Pourcentage d'autres populations (veuillez préciser) vivant avec le VIH</t>
  </si>
  <si>
    <t>Modélisation du nombre de vies sauvées (en fonction des dernières données épidémiologiques)</t>
  </si>
  <si>
    <t>Taux de mortalité des enfants de moins de 5 ans pour 1 000 naissances vivantes</t>
  </si>
  <si>
    <t>VEUILLEZ INDIQUER ICI LES HYPOTHÈSES DE COÛTS POUR LE BUDGET</t>
  </si>
  <si>
    <t>Модуль</t>
  </si>
  <si>
    <t>Система показателей для модуля</t>
  </si>
  <si>
    <t>Общий объем
запрашиваемого финансирования</t>
  </si>
  <si>
    <t xml:space="preserve">Модульный подход — концептуальная записка </t>
  </si>
  <si>
    <t>Целевые предпосылки</t>
  </si>
  <si>
    <t>Мероприятие</t>
  </si>
  <si>
    <t>Бюджет модуля</t>
  </si>
  <si>
    <t>Описание мероприятия</t>
  </si>
  <si>
    <t>Бюджет мероприятия (только для запросов в Глобальный фонд)</t>
  </si>
  <si>
    <t>Предполагаемые затраты, для финансирования которых подается запрос в Глобальный фонд</t>
  </si>
  <si>
    <t>УКАЖИТЕ ЗДЕСЬ ПРЕДПОЛОЖИТЕЛЬНЫЕ БЮДЖЕТНЫЕ ЗАТРАТЫ</t>
  </si>
  <si>
    <t>Подробно расписывать предположительные бюджетные затраты не обязательно, однако если вы предоставите дополнительную информацию, это может способствовать достижению взаимопонимания и согласия между основным реципиентом и Секретариатом Глобального фонда и ускорить переговорный процесс.</t>
  </si>
  <si>
    <t>Комментарии и ориентировочные расчеты</t>
  </si>
  <si>
    <t>Смоделированный показатель спасенных жизней (на основе последних эпидемиологических данных)</t>
  </si>
  <si>
    <t xml:space="preserve">Распространенность МЛУ среди впервые выявленных пациентов с ТБ </t>
  </si>
  <si>
    <t>Уровень смертности детей в возрасте до 5 лет на 1000 живорожденных</t>
  </si>
  <si>
    <t>Доля домохозяйств, имеющих по крайней мере одну СОИ на двух человек и/или прошедших ОПИДД за последний год</t>
  </si>
  <si>
    <t>Доля домохозяйств, имеющих по крайней мере одну СОИ</t>
  </si>
  <si>
    <t>Доля домохозяйств, имеющих по крайней мере одну СОИ на двух человек</t>
  </si>
  <si>
    <t>Число работников здравоохранения на 10 000 человек населения (при наличии соответствующих данных указывается число общинных медицинских работников)</t>
  </si>
  <si>
    <t>Процентная доля государственных расходов на здравоохранение по отношению к общему объему государственных расходов</t>
  </si>
  <si>
    <t>Репродуктивное здоровье, здоровье матерей, новорожденных и детей и гендерное насилие</t>
  </si>
  <si>
    <t>Распространение информации о поведенческих изменениях в рамках программ для МСМ и целевых групп населения</t>
  </si>
  <si>
    <t>Распространение презервативов в рамках программ для МСМ и целевых групп населения</t>
  </si>
  <si>
    <t>Тестирование на ВИЧ и консультирование по вопросам ВИЧ в рамках программ для МСМ и целевых групп населения</t>
  </si>
  <si>
    <t>Диагностика и лечение ИППП в рамках программ для МСМ и целевых групп населения</t>
  </si>
  <si>
    <t>Диагностика и лечение вирусного гепатита в рамках программ для МСМ и целевых групп населения</t>
  </si>
  <si>
    <t>Распространение информации о поведенческих изменениях в рамках программ для работников секс-бизнеса и их клиентов</t>
  </si>
  <si>
    <t>Распространение презервативов в рамках программ для работников секс-бизнеса и их клиентов</t>
  </si>
  <si>
    <t>Тестирование на ВИЧ и консультирование по вопросам ВИЧ в рамках программ для работников секс-бизнеса и их клиентов</t>
  </si>
  <si>
    <t>Диагностика и лечение ИППП в рамках программ для работников секс-бизнеса и их клиентов</t>
  </si>
  <si>
    <t>Снижение вреда в рамках программ для работников секс-бизнеса и их клиентов</t>
  </si>
  <si>
    <t>Распространение презервативов в рамках программ для ПИН и их партнеров</t>
  </si>
  <si>
    <t>Диагностика и лечение ИППП в рамках программ для ПИН и их партнеров</t>
  </si>
  <si>
    <t>Опиоидная заместительная терапия и другие методы лечения наркозависимости в рамках программ для ПИН и их партнеров</t>
  </si>
  <si>
    <t>Диагностика и лечение вирусного гепатита в рамках программ для ПИН и их партнеров</t>
  </si>
  <si>
    <t>Распространение информации о поведенческих изменениях в рамках программ для подростков и молодежи</t>
  </si>
  <si>
    <t>Распространение презервативов в рамках программ для подростков и молодежи</t>
  </si>
  <si>
    <t>Тестирование на ВИЧ и консультирование по вопросам ВИЧ в рамках программ для подростков и молодежи</t>
  </si>
  <si>
    <t>Направление 1: первичная профилактика ВИЧ-инфицирования среди женщин детородного возраста</t>
  </si>
  <si>
    <t>Направление 2: предупреждение нежелательной беременности среди женщин, живущих с ВИЧ</t>
  </si>
  <si>
    <t>Направление 4: надлежащее лечение, уход и поддержка для ВИЧ-инфицированных матерей, их детей и близких</t>
  </si>
  <si>
    <t>Профилактика, диагностика и лечение оппортунистических инфекций</t>
  </si>
  <si>
    <t>Анализ, оценка и прозрачность</t>
  </si>
  <si>
    <t>Надзор</t>
  </si>
  <si>
    <t>Источники административных и финансовых данных</t>
  </si>
  <si>
    <t>Управление грантами</t>
  </si>
  <si>
    <t>Выявление больных и диагностика</t>
  </si>
  <si>
    <t>Комплексные мероприятия с участием других секторов</t>
  </si>
  <si>
    <t>Участие всех поставщиков медицинских услуг⃰</t>
  </si>
  <si>
    <t>Совместные мероприятия с участием других секторов⃰</t>
  </si>
  <si>
    <t>Выявление больных и диагностика: МЛУ-ТБ</t>
  </si>
  <si>
    <t>Лечение: МЛУ-ТБ</t>
  </si>
  <si>
    <t>Регулярная отчетность</t>
  </si>
  <si>
    <t>Сетки, обработанные инсектицидом длительного действия (СОИДД) – массовая кампания</t>
  </si>
  <si>
    <t>Обработка помещений инсектицидами длительного действия</t>
  </si>
  <si>
    <t>Другие меры борьбы с переносчиками</t>
  </si>
  <si>
    <t>Энтомологический мониторинг</t>
  </si>
  <si>
    <t>Стационарное лечение</t>
  </si>
  <si>
    <t>Эпидемиологическая готовность и ответные меры</t>
  </si>
  <si>
    <t>Комплексное ведение больных на уровне сообществ</t>
  </si>
  <si>
    <t>Контроль эффективности лечения</t>
  </si>
  <si>
    <t>Тяжелые случаи малярии</t>
  </si>
  <si>
    <t>Механизм совместного финансирования с участием частного сектора</t>
  </si>
  <si>
    <t>Ведение пациентов частного сектора (другое)</t>
  </si>
  <si>
    <t>Национальный регуляторный орган по медпрепаратам</t>
  </si>
  <si>
    <t>Периодическое профилактическое лечение (ППЛ) – во время беременности</t>
  </si>
  <si>
    <t>Периодическое профилактическое лечение (ППЛ) – в младенческом возрасте</t>
  </si>
  <si>
    <t>Химиопрофилактика сезонной малярии</t>
  </si>
  <si>
    <t>Мониторинг и отчетность в области осуществления права и мер политики</t>
  </si>
  <si>
    <t>Финансовая устойчивость</t>
  </si>
  <si>
    <t>Справедливое финансирование здравоохранения</t>
  </si>
  <si>
    <t>ВИЧ/СПИД</t>
  </si>
  <si>
    <t>Туберкулез</t>
  </si>
  <si>
    <t>УСЗ</t>
  </si>
  <si>
    <t>ППМР</t>
  </si>
  <si>
    <t>Лечение</t>
  </si>
  <si>
    <t>Управление программой</t>
  </si>
  <si>
    <t>Борьба с переносчиками (БсП)</t>
  </si>
  <si>
    <t>Ведение пациентов (ВП)</t>
  </si>
  <si>
    <t>RCM Mesoamerica and La Hispaniola</t>
  </si>
  <si>
    <t>Multicountry Americas</t>
  </si>
  <si>
    <t>Other</t>
  </si>
  <si>
    <t>Autre</t>
  </si>
  <si>
    <t>Otro</t>
  </si>
  <si>
    <t>другой</t>
  </si>
  <si>
    <t>Модульный подход — концептуальная записка</t>
  </si>
  <si>
    <t>Эта таблица содержит инструкции по заполнению модульной формы. Ячейки, выделенные зеленым цветом, заполняются во время переговоров по выделению гранта.</t>
  </si>
  <si>
    <t>Периодическая оценка</t>
  </si>
  <si>
    <t>A. Сведения о программе</t>
  </si>
  <si>
    <t>Компонент:</t>
  </si>
  <si>
    <t>Год начала:</t>
  </si>
  <si>
    <t>Месяц начала:</t>
  </si>
  <si>
    <t>ЕПФ/ номер гранта:</t>
  </si>
  <si>
    <t>Основные реципиенты</t>
  </si>
  <si>
    <t>(Выберите из списка или добавьте нового)</t>
  </si>
  <si>
    <t>Отчетные периоды</t>
  </si>
  <si>
    <t>Охватываемый период: начало</t>
  </si>
  <si>
    <t>Охватываемый период: конец</t>
  </si>
  <si>
    <t>Дата подачи отчета о реализации программы</t>
  </si>
  <si>
    <t xml:space="preserve">Дата периодической оценки </t>
  </si>
  <si>
    <t>Дата подачи аудиторского отчета</t>
  </si>
  <si>
    <t xml:space="preserve">Период </t>
  </si>
  <si>
    <t>Год 4</t>
  </si>
  <si>
    <t>Год 5</t>
  </si>
  <si>
    <t xml:space="preserve">  Цели:</t>
  </si>
  <si>
    <t>Привязка к цели(ям) #</t>
  </si>
  <si>
    <t>Показатель воздействия</t>
  </si>
  <si>
    <t>Исходный уровень</t>
  </si>
  <si>
    <t>Целевые показатели</t>
  </si>
  <si>
    <t>Величина</t>
  </si>
  <si>
    <t xml:space="preserve">Год </t>
  </si>
  <si>
    <t>Источник</t>
  </si>
  <si>
    <t xml:space="preserve">     Задачи:</t>
  </si>
  <si>
    <t xml:space="preserve">Привязка к задаче(задачам) # </t>
  </si>
  <si>
    <t>Показатель долгосрочного результата</t>
  </si>
  <si>
    <t>Номер задачи и показателя</t>
  </si>
  <si>
    <t>Показатель</t>
  </si>
  <si>
    <t>Сфера предоставления услуг</t>
  </si>
  <si>
    <t>Итоговый целевой показатель предыдущего реализационного периода</t>
  </si>
  <si>
    <t>Последние результаты</t>
  </si>
  <si>
    <t>Суммарные целевые показатели</t>
  </si>
  <si>
    <t>Ответственный основной реципиент (реципиенты)</t>
  </si>
  <si>
    <t>10 главных показателей</t>
  </si>
  <si>
    <t>Указывать расчетные целевые значения показателей, включаемых в модульную форму, не обязательно, однако если вы предоставите дополнительную информацию о том, каким образом определяются целевые показатели, это может способствовать достижению взаимопонимания и согласия между основным реципиентом и Секретариатом Глобального фонда и ускорить переговорный процесс.</t>
  </si>
  <si>
    <t>Выберите значение…</t>
  </si>
  <si>
    <t>Укажите: 1) общие предположения, использованные при расчете целевых показателей; 2) предположительный уровень расширения охвата; 3) показатели численности населения, 4) описание показателей/ пакета услуг; 5) источники данных; 6) другую необходимую информацию.</t>
  </si>
  <si>
    <t>Другое финансирование, полученное для реализации данного мероприятия (включая охват финансируемыми видами деятельности)</t>
  </si>
  <si>
    <t>Число посещений амбулаторных пациентов на 10 000 человек населения</t>
  </si>
  <si>
    <t>Число работников здравоохранения, вновь принятых на работу в учреждения первичной медико-санитарной помощи за последние 12 месяцев, в виде процентной доли от запланированного целевого показателя</t>
  </si>
  <si>
    <t>Ежегодный уровень удержания медперсонала в учреждениях первичной медико-санитарной помощи</t>
  </si>
  <si>
    <t>Специальные профилактические мероприятия (СПМ)</t>
  </si>
  <si>
    <t>Малярия</t>
  </si>
  <si>
    <t>En esta tabla se proporciona orientación sobre cómo rellenar el Marco de Desempeño. El Marco de Desempeño real se completará en la hoja de trabajo: "Performance Framework." Las celdas destacadas en color verde se completarán durante la negociación de la subvención.</t>
  </si>
  <si>
    <t>Describa lo siguiente: 1) supuestos generales usados al calcular las metas;: 2) tasa de ampliación prevista; 3) estimaciones del tamaño de la población; 4) descripción del indicador/paquete de servicios; 5) fuente de datos; 6) otra información pertinente.</t>
  </si>
  <si>
    <t>Supuestos de costo para la solicitud al Fondo Mundial</t>
  </si>
  <si>
    <t xml:space="preserve">INDIQUE AQUÍ LOS SUPUESTOS DE COSTO PARA EL PRESUPUESTO </t>
  </si>
  <si>
    <t>Prevención - Programas de reducción de daños para consumidores de drogas inyectables y sus parejas</t>
  </si>
  <si>
    <t>Tratamiento, atención y apoyo</t>
  </si>
  <si>
    <t>Démarche modulaire : note conceptuelle</t>
  </si>
  <si>
    <t>Ce tableau donne des indications sur la façon de remplir le document-type modulaire. Les cellules surlignées en vert seront complétées lors de la négociation de subvention.</t>
  </si>
  <si>
    <t>Examen périodique</t>
  </si>
  <si>
    <t>Veuillez lire attentivement la fiche d'instructions avant de remplir ce modèle</t>
  </si>
  <si>
    <t>A. Détails du programme</t>
  </si>
  <si>
    <t>Pays / Candidat :</t>
  </si>
  <si>
    <t>Numéro SFU :</t>
  </si>
  <si>
    <t>Récipiendaires principaux</t>
  </si>
  <si>
    <t>(Veuillez choisir un récipiendaire principal dans la liste ou en ajouter un nouveau)</t>
  </si>
  <si>
    <t>Période de communication de l'information</t>
  </si>
  <si>
    <t>Période couverte : du</t>
  </si>
  <si>
    <t>Période couverte : au</t>
  </si>
  <si>
    <t>Date de remise du rapport sur les résultats actuels</t>
  </si>
  <si>
    <t>Demande de décaissement (O, N)</t>
  </si>
  <si>
    <t xml:space="preserve">Période </t>
  </si>
  <si>
    <t>Année 4</t>
  </si>
  <si>
    <t>Année 5</t>
  </si>
  <si>
    <t xml:space="preserve">  Buts :</t>
  </si>
  <si>
    <t>Indicateur d'impact</t>
  </si>
  <si>
    <t>Données de référence</t>
  </si>
  <si>
    <t>Cibles</t>
  </si>
  <si>
    <t>Valeur</t>
  </si>
  <si>
    <t xml:space="preserve">Année </t>
  </si>
  <si>
    <t xml:space="preserve">     Objectifs :</t>
  </si>
  <si>
    <t>Indicateur d'effet</t>
  </si>
  <si>
    <t>Numéro de l'objectif/indicateur</t>
  </si>
  <si>
    <t>Indicateur</t>
  </si>
  <si>
    <t>Domaine de prestation de services</t>
  </si>
  <si>
    <t>Précédente période de mise en œuvre de la cible finale</t>
  </si>
  <si>
    <t xml:space="preserve">Derniers résultats/données de référence </t>
  </si>
  <si>
    <t>Derniers résultats disponibles</t>
  </si>
  <si>
    <t>Période 1</t>
  </si>
  <si>
    <t>Période 2</t>
  </si>
  <si>
    <t>Période 3</t>
  </si>
  <si>
    <t>Période 4</t>
  </si>
  <si>
    <t>Période 5</t>
  </si>
  <si>
    <t>Période 6</t>
  </si>
  <si>
    <t>Période 7</t>
  </si>
  <si>
    <t>Période 8</t>
  </si>
  <si>
    <t>Période 9</t>
  </si>
  <si>
    <t>Période 10</t>
  </si>
  <si>
    <t>Période 11</t>
  </si>
  <si>
    <t>Période 12</t>
  </si>
  <si>
    <t xml:space="preserve">Récipiendaires principaux responsables </t>
  </si>
  <si>
    <t>VEUILLEZ INDIQUER ICI LES HYPOTHÈSES DE CIBLES CONCERNANT LES INDICATEURS DE PRODUIT ET DE COUVERTURE</t>
  </si>
  <si>
    <t>Hypothèses pour les cibles</t>
  </si>
  <si>
    <t>Budget consacré à l'intervention (demande adressée au Fonds mondial uniquement)</t>
  </si>
  <si>
    <t>Hypothèses des coûts pour la demande adressée au Fonds mondial</t>
  </si>
  <si>
    <t xml:space="preserve">Prévalence de la tuberculose multirésistante parmi les nouveaux cas détectés </t>
  </si>
  <si>
    <t>Nombre de moustiquaires imprégnées d’insecticide et de moustiquaires imprégnées d’insecticide longue durée distribuées aux populations à risque à travers de campagnes à grande échelle</t>
  </si>
  <si>
    <t>Prévention - Population générale</t>
  </si>
  <si>
    <t>Prévention - HSM et transgenres</t>
  </si>
  <si>
    <t>Prévention - Professionnels du sexe et leurs clients</t>
  </si>
  <si>
    <t>Prévention - Adolescents et jeunes, scolarisés ou non</t>
  </si>
  <si>
    <t>Prévention - Autres populations vulnérables (préciser)</t>
  </si>
  <si>
    <t>Traitement, prise en charge et soutien</t>
  </si>
  <si>
    <t>INSP</t>
  </si>
  <si>
    <t>Applicant to GF Territory</t>
  </si>
  <si>
    <t>PR GF Territory</t>
  </si>
  <si>
    <t>CountryID</t>
  </si>
  <si>
    <t>TGFCountryCode</t>
  </si>
  <si>
    <t>ISOCountryCode</t>
  </si>
  <si>
    <t>CountryName</t>
  </si>
  <si>
    <t>AFG</t>
  </si>
  <si>
    <t>ALA</t>
  </si>
  <si>
    <t>Aland Islands</t>
  </si>
  <si>
    <t>ALB</t>
  </si>
  <si>
    <t>DZA</t>
  </si>
  <si>
    <t>ASM</t>
  </si>
  <si>
    <t>American Samoa</t>
  </si>
  <si>
    <t>AND</t>
  </si>
  <si>
    <t>Andorra</t>
  </si>
  <si>
    <t>AGO</t>
  </si>
  <si>
    <t>AIA</t>
  </si>
  <si>
    <t>Anguilla</t>
  </si>
  <si>
    <t>ATG</t>
  </si>
  <si>
    <t>Antigua and Barbuda</t>
  </si>
  <si>
    <t>ARG</t>
  </si>
  <si>
    <t>ARM</t>
  </si>
  <si>
    <t>ABW</t>
  </si>
  <si>
    <t>Aruba</t>
  </si>
  <si>
    <t>AUS</t>
  </si>
  <si>
    <t>Australia</t>
  </si>
  <si>
    <t>AUT</t>
  </si>
  <si>
    <t>Austria</t>
  </si>
  <si>
    <t>AZE</t>
  </si>
  <si>
    <t>BHS</t>
  </si>
  <si>
    <t>Bahamas</t>
  </si>
  <si>
    <t>BHR</t>
  </si>
  <si>
    <t>Bahrain</t>
  </si>
  <si>
    <t>BAN</t>
  </si>
  <si>
    <t>BGD</t>
  </si>
  <si>
    <t>BRB</t>
  </si>
  <si>
    <t>Barbados</t>
  </si>
  <si>
    <t>BLR</t>
  </si>
  <si>
    <t>BLG</t>
  </si>
  <si>
    <t>BEL</t>
  </si>
  <si>
    <t>Belgium</t>
  </si>
  <si>
    <t>BLZ</t>
  </si>
  <si>
    <t>BEN</t>
  </si>
  <si>
    <t>BMU</t>
  </si>
  <si>
    <t>Bermuda</t>
  </si>
  <si>
    <t>BTN</t>
  </si>
  <si>
    <t>BOL</t>
  </si>
  <si>
    <t>BIH</t>
  </si>
  <si>
    <t>BOT</t>
  </si>
  <si>
    <t>BWA</t>
  </si>
  <si>
    <t>BRA</t>
  </si>
  <si>
    <t>VGB</t>
  </si>
  <si>
    <t>British Virgin Islands</t>
  </si>
  <si>
    <t>BRU</t>
  </si>
  <si>
    <t>BRN</t>
  </si>
  <si>
    <t>Brunei Darussalam</t>
  </si>
  <si>
    <t>BUL</t>
  </si>
  <si>
    <t>BGR</t>
  </si>
  <si>
    <t>BUR</t>
  </si>
  <si>
    <t>BFA</t>
  </si>
  <si>
    <t>BDI</t>
  </si>
  <si>
    <t>CAM</t>
  </si>
  <si>
    <t>KHM</t>
  </si>
  <si>
    <t>CMR</t>
  </si>
  <si>
    <t>CAN</t>
  </si>
  <si>
    <t>Canada</t>
  </si>
  <si>
    <t>CAP</t>
  </si>
  <si>
    <t>CPV</t>
  </si>
  <si>
    <t>CYM</t>
  </si>
  <si>
    <t>Cayman Islands</t>
  </si>
  <si>
    <t>CAF</t>
  </si>
  <si>
    <t>TCD</t>
  </si>
  <si>
    <t>CHL</t>
  </si>
  <si>
    <t>CHN</t>
  </si>
  <si>
    <t>COL</t>
  </si>
  <si>
    <t>COM</t>
  </si>
  <si>
    <t>COG</t>
  </si>
  <si>
    <t>ZAR</t>
  </si>
  <si>
    <t>COD</t>
  </si>
  <si>
    <t>COK</t>
  </si>
  <si>
    <t>Cook Islands</t>
  </si>
  <si>
    <t>COR</t>
  </si>
  <si>
    <t>CRI</t>
  </si>
  <si>
    <t>CIV</t>
  </si>
  <si>
    <t>HRV</t>
  </si>
  <si>
    <t>CUB</t>
  </si>
  <si>
    <t>CYP</t>
  </si>
  <si>
    <t>Cyprus</t>
  </si>
  <si>
    <t>CZE</t>
  </si>
  <si>
    <t>Czech Republic</t>
  </si>
  <si>
    <t>DNK</t>
  </si>
  <si>
    <t>Denmark</t>
  </si>
  <si>
    <t>DJB</t>
  </si>
  <si>
    <t>DJI</t>
  </si>
  <si>
    <t>DMA</t>
  </si>
  <si>
    <t>Dominica</t>
  </si>
  <si>
    <t>DMR</t>
  </si>
  <si>
    <t>DOM</t>
  </si>
  <si>
    <t>ECU</t>
  </si>
  <si>
    <t>EGY</t>
  </si>
  <si>
    <t>SLV</t>
  </si>
  <si>
    <t>GNQ</t>
  </si>
  <si>
    <t>ERT</t>
  </si>
  <si>
    <t>ERI</t>
  </si>
  <si>
    <t>EST</t>
  </si>
  <si>
    <t>ETH</t>
  </si>
  <si>
    <t>SER</t>
  </si>
  <si>
    <t>SCG</t>
  </si>
  <si>
    <t>ex Serbia-Montenegro</t>
  </si>
  <si>
    <t>FRO</t>
  </si>
  <si>
    <t>Faeroe Islands</t>
  </si>
  <si>
    <t>FLK</t>
  </si>
  <si>
    <t>Falkland Islands (Malvinas)</t>
  </si>
  <si>
    <t>FJI</t>
  </si>
  <si>
    <t>FIN</t>
  </si>
  <si>
    <t>Finland</t>
  </si>
  <si>
    <t>FRA</t>
  </si>
  <si>
    <t>France</t>
  </si>
  <si>
    <t>GUF</t>
  </si>
  <si>
    <t>French Guiana</t>
  </si>
  <si>
    <t>PYF</t>
  </si>
  <si>
    <t>French Polynesia</t>
  </si>
  <si>
    <t>GAB</t>
  </si>
  <si>
    <t>GMB</t>
  </si>
  <si>
    <t>GEO</t>
  </si>
  <si>
    <t>DEU</t>
  </si>
  <si>
    <t>Germany</t>
  </si>
  <si>
    <t>GHN</t>
  </si>
  <si>
    <t>GHA</t>
  </si>
  <si>
    <t>GIB</t>
  </si>
  <si>
    <t>Gibraltar</t>
  </si>
  <si>
    <t>GRC</t>
  </si>
  <si>
    <t>Greece</t>
  </si>
  <si>
    <t>GRL</t>
  </si>
  <si>
    <t>Greenland</t>
  </si>
  <si>
    <t>GRD</t>
  </si>
  <si>
    <t>Grenada</t>
  </si>
  <si>
    <t>GLP</t>
  </si>
  <si>
    <t>Guadeloupe</t>
  </si>
  <si>
    <t>GUM</t>
  </si>
  <si>
    <t>Guam</t>
  </si>
  <si>
    <t>GUA</t>
  </si>
  <si>
    <t>GTM</t>
  </si>
  <si>
    <t>GUE</t>
  </si>
  <si>
    <t>NULL</t>
  </si>
  <si>
    <t>Guernsey</t>
  </si>
  <si>
    <t>GIN</t>
  </si>
  <si>
    <t>GNB</t>
  </si>
  <si>
    <t>GYA</t>
  </si>
  <si>
    <t>GUY</t>
  </si>
  <si>
    <t>HTI</t>
  </si>
  <si>
    <t>VAT</t>
  </si>
  <si>
    <t>Holy See</t>
  </si>
  <si>
    <t>HND</t>
  </si>
  <si>
    <t>HKG</t>
  </si>
  <si>
    <t>Hong Kong</t>
  </si>
  <si>
    <t>HUN</t>
  </si>
  <si>
    <t>Hungary</t>
  </si>
  <si>
    <t>ISL</t>
  </si>
  <si>
    <t>Iceland</t>
  </si>
  <si>
    <t>IDA</t>
  </si>
  <si>
    <t>IND</t>
  </si>
  <si>
    <t>IDN</t>
  </si>
  <si>
    <t>IRN</t>
  </si>
  <si>
    <t>IRQ</t>
  </si>
  <si>
    <t>IRL</t>
  </si>
  <si>
    <t>Ireland</t>
  </si>
  <si>
    <t>Isle of Man</t>
  </si>
  <si>
    <t>ISR</t>
  </si>
  <si>
    <t>Israel</t>
  </si>
  <si>
    <t>ITA</t>
  </si>
  <si>
    <t>Italy</t>
  </si>
  <si>
    <t>JAM</t>
  </si>
  <si>
    <t>JPN</t>
  </si>
  <si>
    <t>Japan</t>
  </si>
  <si>
    <t>JER</t>
  </si>
  <si>
    <t>Jersey</t>
  </si>
  <si>
    <t>JOR</t>
  </si>
  <si>
    <t>KAZ</t>
  </si>
  <si>
    <t>KEN</t>
  </si>
  <si>
    <t>KIR</t>
  </si>
  <si>
    <t>Kiribati</t>
  </si>
  <si>
    <t>PRK</t>
  </si>
  <si>
    <t>KOR</t>
  </si>
  <si>
    <t>Korea (Republic)</t>
  </si>
  <si>
    <t>KOS</t>
  </si>
  <si>
    <t>QNA</t>
  </si>
  <si>
    <t>KWT</t>
  </si>
  <si>
    <t>Kuwait</t>
  </si>
  <si>
    <t>KGZ</t>
  </si>
  <si>
    <t>LAO</t>
  </si>
  <si>
    <t>LVA</t>
  </si>
  <si>
    <t>Latvia</t>
  </si>
  <si>
    <t>LBN</t>
  </si>
  <si>
    <t>Lebanon</t>
  </si>
  <si>
    <t>LSO</t>
  </si>
  <si>
    <t>LBR</t>
  </si>
  <si>
    <t>LBY</t>
  </si>
  <si>
    <t>Libyan Arab Jamahiriya</t>
  </si>
  <si>
    <t>LIE</t>
  </si>
  <si>
    <t>Liechtenstein</t>
  </si>
  <si>
    <t>LTU</t>
  </si>
  <si>
    <t>LUX</t>
  </si>
  <si>
    <t>Luxembourg</t>
  </si>
  <si>
    <t>MCA</t>
  </si>
  <si>
    <t>Macao</t>
  </si>
  <si>
    <t>MKD</t>
  </si>
  <si>
    <t>MDG</t>
  </si>
  <si>
    <t>MLW</t>
  </si>
  <si>
    <t>MWI</t>
  </si>
  <si>
    <t>MYS</t>
  </si>
  <si>
    <t>MDV</t>
  </si>
  <si>
    <t>MAL</t>
  </si>
  <si>
    <t>MLI</t>
  </si>
  <si>
    <t>MLT</t>
  </si>
  <si>
    <t>Malta</t>
  </si>
  <si>
    <t>MHL</t>
  </si>
  <si>
    <t>Marshall Islands</t>
  </si>
  <si>
    <t>MTQ</t>
  </si>
  <si>
    <t>Martinique</t>
  </si>
  <si>
    <t>MRT</t>
  </si>
  <si>
    <t>MVS</t>
  </si>
  <si>
    <t>MUS</t>
  </si>
  <si>
    <t>MYT</t>
  </si>
  <si>
    <t>Mayotte</t>
  </si>
  <si>
    <t>MEX</t>
  </si>
  <si>
    <t>FSM</t>
  </si>
  <si>
    <t>Micronesia (Federated States)</t>
  </si>
  <si>
    <t>MOL</t>
  </si>
  <si>
    <t>MCO</t>
  </si>
  <si>
    <t>Monaco</t>
  </si>
  <si>
    <t>MON</t>
  </si>
  <si>
    <t>MNG</t>
  </si>
  <si>
    <t>MNT</t>
  </si>
  <si>
    <t>MNE</t>
  </si>
  <si>
    <t>MSR</t>
  </si>
  <si>
    <t>Montserrat</t>
  </si>
  <si>
    <t>MOR</t>
  </si>
  <si>
    <t>MAR</t>
  </si>
  <si>
    <t>MOZ</t>
  </si>
  <si>
    <t>MYN</t>
  </si>
  <si>
    <t>MMR</t>
  </si>
  <si>
    <t>NMB</t>
  </si>
  <si>
    <t>NAM</t>
  </si>
  <si>
    <t>NRU</t>
  </si>
  <si>
    <t>Nauru</t>
  </si>
  <si>
    <t>NEP</t>
  </si>
  <si>
    <t>NPL</t>
  </si>
  <si>
    <t>NLD</t>
  </si>
  <si>
    <t>Netherlands</t>
  </si>
  <si>
    <t>ANT</t>
  </si>
  <si>
    <t>Netherlands Antilles</t>
  </si>
  <si>
    <t>NCL</t>
  </si>
  <si>
    <t>New Caledonia</t>
  </si>
  <si>
    <t>NZL</t>
  </si>
  <si>
    <t>New Zealand</t>
  </si>
  <si>
    <t>NIC</t>
  </si>
  <si>
    <t>NGR</t>
  </si>
  <si>
    <t>NER</t>
  </si>
  <si>
    <t>NGA</t>
  </si>
  <si>
    <t>NIU</t>
  </si>
  <si>
    <t>Niue</t>
  </si>
  <si>
    <t>NFK</t>
  </si>
  <si>
    <t>Norfolk Island</t>
  </si>
  <si>
    <t>MNP</t>
  </si>
  <si>
    <t>Northern Mariana Islands</t>
  </si>
  <si>
    <t>NOR</t>
  </si>
  <si>
    <t>Norway</t>
  </si>
  <si>
    <t>OMN</t>
  </si>
  <si>
    <t>Oman</t>
  </si>
  <si>
    <t>PKS</t>
  </si>
  <si>
    <t>PAK</t>
  </si>
  <si>
    <t>PLW</t>
  </si>
  <si>
    <t>Palau</t>
  </si>
  <si>
    <t>PSE</t>
  </si>
  <si>
    <t>Palestine</t>
  </si>
  <si>
    <t>PAN</t>
  </si>
  <si>
    <t>PNG</t>
  </si>
  <si>
    <t>PRY</t>
  </si>
  <si>
    <t>PER</t>
  </si>
  <si>
    <t>PHL</t>
  </si>
  <si>
    <t>PCN</t>
  </si>
  <si>
    <t>Pitcairn</t>
  </si>
  <si>
    <t>POL</t>
  </si>
  <si>
    <t>PRT</t>
  </si>
  <si>
    <t>Portugal</t>
  </si>
  <si>
    <t>PRI</t>
  </si>
  <si>
    <t>Puerto Rico</t>
  </si>
  <si>
    <t>QAT</t>
  </si>
  <si>
    <t>Qatar</t>
  </si>
  <si>
    <t>REU</t>
  </si>
  <si>
    <t>Réunion</t>
  </si>
  <si>
    <t>ROM</t>
  </si>
  <si>
    <t>ROU</t>
  </si>
  <si>
    <t>RUS</t>
  </si>
  <si>
    <t>RWN</t>
  </si>
  <si>
    <t>RWA</t>
  </si>
  <si>
    <t>SHN</t>
  </si>
  <si>
    <t>Saint Helena</t>
  </si>
  <si>
    <t>KNA</t>
  </si>
  <si>
    <t>Saint Kitts and Nevis</t>
  </si>
  <si>
    <t>LCA</t>
  </si>
  <si>
    <t>Saint Lucia</t>
  </si>
  <si>
    <t>SPM</t>
  </si>
  <si>
    <t>Saint Pierre and Miquelon</t>
  </si>
  <si>
    <t>VCT</t>
  </si>
  <si>
    <t>Saint Vincent and Grenadines</t>
  </si>
  <si>
    <t>WSM</t>
  </si>
  <si>
    <t>Samoa</t>
  </si>
  <si>
    <t>SMR</t>
  </si>
  <si>
    <t>San Marino</t>
  </si>
  <si>
    <t>STP</t>
  </si>
  <si>
    <t>SAU</t>
  </si>
  <si>
    <t>Saudi Arabia</t>
  </si>
  <si>
    <t>SNG</t>
  </si>
  <si>
    <t>SEN</t>
  </si>
  <si>
    <t>SRB</t>
  </si>
  <si>
    <t>SYC</t>
  </si>
  <si>
    <t>SLE</t>
  </si>
  <si>
    <t>SGP</t>
  </si>
  <si>
    <t>Singapore</t>
  </si>
  <si>
    <t>SVK</t>
  </si>
  <si>
    <t>Slovakia</t>
  </si>
  <si>
    <t>SVN</t>
  </si>
  <si>
    <t>Slovenia</t>
  </si>
  <si>
    <t>SLB</t>
  </si>
  <si>
    <t>SOM</t>
  </si>
  <si>
    <t>SAF</t>
  </si>
  <si>
    <t>ZAF</t>
  </si>
  <si>
    <t>SSD</t>
  </si>
  <si>
    <t>ESP</t>
  </si>
  <si>
    <t>Spain</t>
  </si>
  <si>
    <t>SRL</t>
  </si>
  <si>
    <t>LKA</t>
  </si>
  <si>
    <t>SUD</t>
  </si>
  <si>
    <t>SDN</t>
  </si>
  <si>
    <t>SUR</t>
  </si>
  <si>
    <t>SJM</t>
  </si>
  <si>
    <t>Svalbard and Jan Mayen Islands</t>
  </si>
  <si>
    <t>SWZ</t>
  </si>
  <si>
    <t>SWE</t>
  </si>
  <si>
    <t>Sweden</t>
  </si>
  <si>
    <t>CHE</t>
  </si>
  <si>
    <t>SYR</t>
  </si>
  <si>
    <t>TWN</t>
  </si>
  <si>
    <t>Taiwan</t>
  </si>
  <si>
    <t>TAJ</t>
  </si>
  <si>
    <t>TJK</t>
  </si>
  <si>
    <t>TNZ</t>
  </si>
  <si>
    <t>TZA</t>
  </si>
  <si>
    <t>THA</t>
  </si>
  <si>
    <t>TMP</t>
  </si>
  <si>
    <t>TLS</t>
  </si>
  <si>
    <t>TGO</t>
  </si>
  <si>
    <t>TKL</t>
  </si>
  <si>
    <t>Tokelau</t>
  </si>
  <si>
    <t>TON</t>
  </si>
  <si>
    <t>Tonga</t>
  </si>
  <si>
    <t>TTO</t>
  </si>
  <si>
    <t>Trinidad and Tobago</t>
  </si>
  <si>
    <t>TUN</t>
  </si>
  <si>
    <t>TUR</t>
  </si>
  <si>
    <t>TKM</t>
  </si>
  <si>
    <t>TCA</t>
  </si>
  <si>
    <t>Turks and Caicos Islands</t>
  </si>
  <si>
    <t>TUV</t>
  </si>
  <si>
    <t>Tuvalu</t>
  </si>
  <si>
    <t>UGD</t>
  </si>
  <si>
    <t>UGA</t>
  </si>
  <si>
    <t>UKR</t>
  </si>
  <si>
    <t>ARE</t>
  </si>
  <si>
    <t>United Arab Emirates</t>
  </si>
  <si>
    <t>GBR</t>
  </si>
  <si>
    <t>United Kingdom</t>
  </si>
  <si>
    <t>USA</t>
  </si>
  <si>
    <t>United States</t>
  </si>
  <si>
    <t>VIR</t>
  </si>
  <si>
    <t>United States Virgin Islands</t>
  </si>
  <si>
    <t>URY</t>
  </si>
  <si>
    <t>UZB</t>
  </si>
  <si>
    <t>VUT</t>
  </si>
  <si>
    <t>Vanuatu</t>
  </si>
  <si>
    <t>VEN</t>
  </si>
  <si>
    <t>Venezuela</t>
  </si>
  <si>
    <t>VTN</t>
  </si>
  <si>
    <t>VNM</t>
  </si>
  <si>
    <t>WLF</t>
  </si>
  <si>
    <t>Wallis and Futuna Islands</t>
  </si>
  <si>
    <t>ESH</t>
  </si>
  <si>
    <t>Western Sahara</t>
  </si>
  <si>
    <t>YEM</t>
  </si>
  <si>
    <t>ZAM</t>
  </si>
  <si>
    <t>ZMB</t>
  </si>
  <si>
    <t>ZAN</t>
  </si>
  <si>
    <t>QNB</t>
  </si>
  <si>
    <t>ZIM</t>
  </si>
  <si>
    <t>ZWE</t>
  </si>
  <si>
    <t>Country</t>
  </si>
  <si>
    <t>Pays</t>
  </si>
  <si>
    <t>País</t>
  </si>
  <si>
    <t>Страна</t>
  </si>
  <si>
    <t>Год</t>
  </si>
  <si>
    <t>Total requested amount</t>
  </si>
  <si>
    <t>Montant total demandé</t>
  </si>
  <si>
    <t>Importe total solicitado</t>
  </si>
  <si>
    <t>Au-delà</t>
  </si>
  <si>
    <t>Свыше</t>
  </si>
  <si>
    <t>Results-based financing</t>
  </si>
  <si>
    <t>Financiación basada en los resultados</t>
  </si>
  <si>
    <t>Финансирование на основе результатов</t>
  </si>
  <si>
    <t>Financement fondé sur les résultats</t>
  </si>
  <si>
    <t>Results-based Financing</t>
  </si>
  <si>
    <t>TB care and prevention</t>
  </si>
  <si>
    <t>Tuberculose/VIH</t>
  </si>
  <si>
    <t>Tuberculose multirésistante</t>
  </si>
  <si>
    <t>Paquete para TB-MR</t>
  </si>
  <si>
    <t>Пакет мер по борьбе с МЛУ-ТБ</t>
  </si>
  <si>
    <t>Removing legal barriers to access</t>
  </si>
  <si>
    <t>RMNCH linkages and gender-based violence (GBV)</t>
  </si>
  <si>
    <t>Prevention, diagnosis and treatment of opportunistic infections</t>
  </si>
  <si>
    <t>Behavioral change as part of programs for MSM and TGs</t>
  </si>
  <si>
    <t>Condoms as part of programs for MSM and TGs</t>
  </si>
  <si>
    <t>HIV testing and counseling as part of programs for MSM and TGs</t>
  </si>
  <si>
    <t>Diagnosis and treatment of STIs as part of programs for MSM and TGs</t>
  </si>
  <si>
    <t>Diagnosis and treatment of viral hepatitis as part of programs for MSM and TGs</t>
  </si>
  <si>
    <t>Behavioral change as part of programs for sex workers and their clients</t>
  </si>
  <si>
    <t>Condoms as part of programs for sex workers and their clients</t>
  </si>
  <si>
    <t>HIV testing and counseling as part of programs for sex workers and their clients</t>
  </si>
  <si>
    <t>Harm reduction as part of programs for sex workers and their clients</t>
  </si>
  <si>
    <t>Behavioral change as part of programs for other vulnerable populations</t>
  </si>
  <si>
    <t>Condoms as part of programs for other vulnerable populations</t>
  </si>
  <si>
    <t>HIV testing and counseling as part of programs for other vulnerable populations</t>
  </si>
  <si>
    <t>Behavioral change as part of programs for adolescent and youth</t>
  </si>
  <si>
    <t>HIV testing and counseling as part of programs for adolescent and youth</t>
  </si>
  <si>
    <t>Long-lasting insecticidal nets (LLIN) - Mass campaign</t>
  </si>
  <si>
    <t>Indoor residual spraying (IRS)</t>
  </si>
  <si>
    <t>Other vector vontrol measures</t>
  </si>
  <si>
    <t>Entomological monitoring</t>
  </si>
  <si>
    <t>Facility-based treatment</t>
  </si>
  <si>
    <t>Integrated community case management (ICCM)</t>
  </si>
  <si>
    <t>Active case detection and investigation (elimination phase)</t>
  </si>
  <si>
    <t>Dépistage et enquête actifs de cas (phase d'élimination)</t>
  </si>
  <si>
    <t>Detección activa de casos e investigación (fase de eliminación)</t>
  </si>
  <si>
    <t>Активное выявление и расследование случаев заболевания (этап ликвидации)</t>
  </si>
  <si>
    <t>Therapeutic efficacy surveillance</t>
  </si>
  <si>
    <t>Severe malaria</t>
  </si>
  <si>
    <t>Private sector co-payment mechanism</t>
  </si>
  <si>
    <t>Ensuring drug quality</t>
  </si>
  <si>
    <t>Intermittent preventive treatment (IPT) - In pregnancy</t>
  </si>
  <si>
    <t>Intermittent preventive treatment (IPT) - In infancy</t>
  </si>
  <si>
    <t>Seasonal malaria chemoprevention</t>
  </si>
  <si>
    <t>Community TB care delivery</t>
  </si>
  <si>
    <t>Key affected populations</t>
  </si>
  <si>
    <t>Case detection and diagnosis: MDR-TB</t>
  </si>
  <si>
    <t>Prevention for MDR-TB</t>
  </si>
  <si>
    <t>Legal aid services and legal literacy</t>
  </si>
  <si>
    <t>Policy, planning, coordination and management</t>
  </si>
  <si>
    <t>Лечение и профилактика ТБ</t>
  </si>
  <si>
    <t>Укрепление систем сообществ</t>
  </si>
  <si>
    <t>Устранение правовых препятствий доступу</t>
  </si>
  <si>
    <t>Предоставление противотуберкулезного лечения на уровне сообщества</t>
  </si>
  <si>
    <t>Основные затронутые группы населения</t>
  </si>
  <si>
    <t>Предоставление противотуберкулезного лечения на уровне сообщества*</t>
  </si>
  <si>
    <t>Основные затронутые группы населения*</t>
  </si>
  <si>
    <t>Профилактика МЛУ-ТБ</t>
  </si>
  <si>
    <t>Другое</t>
  </si>
  <si>
    <t>Политика, планирование, координация и управление</t>
  </si>
  <si>
    <t>Уровень подготовленности медучреждений к предоставлению конкретных услуг</t>
  </si>
  <si>
    <t>Число зарегистрированных случаев всех форм ТБ - бактериологически подтвержденных + клинически диагностированных (новых и рецидивов)</t>
  </si>
  <si>
    <t>Число зарегистрированных бактериологически подтвержденных случаев ТБ (новых и рецидивов)</t>
  </si>
  <si>
    <t>Nombre d'enfants âgés de moins de 5 en contact avec des patients tuberculeux qui ont commencé un traitement préventif intermittent</t>
  </si>
  <si>
    <t>Número de niños menores de 5 años en contacto con pacientes de tuberculosis que empezaron a recibir TPI</t>
  </si>
  <si>
    <t>Число детей в возрасте менее 5 лет, которые имеют контакты с пациентами с ТБ, начавшими профилактическую терапию изониазидом</t>
  </si>
  <si>
    <t>Число СОИ/СОИДД, распространенных в рамках массовых кампаний среди подверженных риску групп населения</t>
  </si>
  <si>
    <t>ModLabel</t>
  </si>
  <si>
    <t>CatModRowNbr</t>
  </si>
  <si>
    <t>CatImpactRowNbr</t>
  </si>
  <si>
    <t>ImpactIndId</t>
  </si>
  <si>
    <t>ImpactIndLabel</t>
  </si>
  <si>
    <t>CatOutcomeRowNbr</t>
  </si>
  <si>
    <t>OutcomeIndId</t>
  </si>
  <si>
    <t>OutcomeIndLabel</t>
  </si>
  <si>
    <t>En: Scope and description</t>
  </si>
  <si>
    <t>Fr: Scope and description</t>
  </si>
  <si>
    <t>Es: Scope and description</t>
  </si>
  <si>
    <t>Ru: Scope and description</t>
  </si>
  <si>
    <t>Treatment, care and support</t>
  </si>
  <si>
    <t>TB/HIV</t>
  </si>
  <si>
    <t>Tuberculosis/VIH</t>
  </si>
  <si>
    <t>ТБ/ВИЧ</t>
  </si>
  <si>
    <t>Community systems strengthening</t>
  </si>
  <si>
    <t>Program management</t>
  </si>
  <si>
    <t>MDR-TB</t>
  </si>
  <si>
    <t>Vector control</t>
  </si>
  <si>
    <t>Case management</t>
  </si>
  <si>
    <t>Specific prevention interventions (SPI)</t>
  </si>
  <si>
    <t>Designing, developing and implementing behavioural change programs: including planning, human resources, training, IEC material, targeted mass media campaigns, outreach and peer education. Include programs  tailored for different needs of men, women and girls in the general population , to support male and female condoms, gender norms,  testing and counselling and Male Circumcision .   This includes workplace policies and programs.
Exclude programs for  Key and vulnerable populations and Youth.</t>
  </si>
  <si>
    <t>Promotion and distribution of female and male condoms for HIV prevention including links to Behaviour Change programs. Exclude condoms included as part of PMTCT Prong 2. Exclude programs for  Key and vulnerable populations and Youth.</t>
  </si>
  <si>
    <t>Promotion and provision of medical male circumcision for adults, adolescents and youth including links to Behaviour Change programs, HIV testing and counselling and STI diagnosis and treatment.</t>
  </si>
  <si>
    <t xml:space="preserve">Designing, developing and implementing    provider and client-initiated testing,  community-based HIV Testing and Counselling including outreach, home-based and targeted campaigns.   Include all HIV testing and counselling programs targeting general populations.
Exclude programs for  Key and vulnerable populations. </t>
  </si>
  <si>
    <t xml:space="preserve">Designing, developing and implementing Syndromic and Clinical management  programs of sexually transmitted infections. Exclude programs for  Key and vulnerable populations. </t>
  </si>
  <si>
    <t>Designing, developing and implementing interventions to assure blood safety and apply universal precautions</t>
  </si>
  <si>
    <t>Designing and implementing programs aimed to  strengthen the capacity of families to protect and care for OVC by prolonging the lives of parents and providing economic, psychosocial ,addressing young girls vulnerabilities and other support including  community-based responses and access  to essential services including education, health care, birth registration and others.</t>
  </si>
  <si>
    <t>Designing, developing and implementing gender responsive, women and girls focused HIV services including prevention and responses to gender-based violence, HIV service integration into RMNCH services, promotion of sexual and reproductive health</t>
  </si>
  <si>
    <t>Designing, developing and implementing behavioural change programs  such as  individual-level ,Community-level behavioural interventions, Targeted internet-based strategies, Social marketing-based strategies, Sex venue-based outreach strategies. SGOI strategy.                               
Exclude programs for general population,  youth, and other Key Populations.</t>
  </si>
  <si>
    <t xml:space="preserve">Promotion and distribution of female and male condoms and condom-compatible lubricants for HIV prevention Links to Behaviour Change programs.     </t>
  </si>
  <si>
    <t>Designing, developing and implementing    provider and client-initiated testing,  community-based HIV testing and counselling including outreach, mobile services and partner's testing and targeted campaign, links to care and treatment.  
Exclude HIV testing and counselling programs for general population,  youth, and other Key Populations.</t>
  </si>
  <si>
    <t xml:space="preserve">Designing, developing and implementing Syndromic and Clinical management  programs of sexually transmitted infections </t>
  </si>
  <si>
    <t>Designing, developing and implementing Viral Hepatitis programs targeting PWID including human resources and training , links to Behaviour Change programs, HIV testing and counselling, care and treatment.                                  
Exclude programs for general population and other KPs.</t>
  </si>
  <si>
    <t>Designing, developing and implementing behavioural change programs  such as  individual-level ,Community-level behavioural interventions , Targeted internet-based strategies, Social marketing-based strategies, Sex venue-based outreach strategies: including planning, human resources, training, material,  outreach and peer education.                                         
Exclude programs for general population,  youth, and other Key Populations.</t>
  </si>
  <si>
    <t xml:space="preserve">Promotion and distribution of female and male condoms for HIV prevention  - this includes demand creation , training and distribution. Links to behaviour change programs.     </t>
  </si>
  <si>
    <t>Designing, developing and implementing    provider and client-initiated testing,  community-based HIV testing and counselling including outreach, mobile services and partner's testing and targeted campaign. Links to care and treatment.  Exclude programs for general population,  youth, and other Key Populations.</t>
  </si>
  <si>
    <t>Designing, developing and implementing Syndromic and Clinical management  programs of sexually transmitted infections including links to Reproductive Health services.</t>
  </si>
  <si>
    <t xml:space="preserve">Designing, developing and implementing gender responsive, sex workers friendly services including prevention and responses to gender-based violence, RMNCH services, promotion of sexual and reproductive health. Exclude programs for general population and other Key Populations. </t>
  </si>
  <si>
    <t>Designing, developing and implementing behavioural change programs  such as  individual-level ,Community-level behavioural interventions, Targeted internet-based strategies, Social marketing-based strategies, Sex venue-based outreach strategies: including planning, human resources, training, material,  outreach and peer education. Exclude programs for general population,  youth, and other Key Populations.</t>
  </si>
  <si>
    <t xml:space="preserve">Promotion and distribution  male and female condoms - this includes demand creation , training and distribution. Links to Behaviour Change programs. </t>
  </si>
  <si>
    <t>Designing, developing and implementing    provider and client-initiated testing,  community-based HTC including outreach, mobile services and partner's testing and targeted campaign. Links to care and treatment.  Exclude programs for general population,  youth, and other Key Populations.</t>
  </si>
  <si>
    <t>Designing, developing and implementing Syndromic and Clinical management  programs of sexually transmitted infections</t>
  </si>
  <si>
    <t xml:space="preserve">Designing, developing and implementing Needle &amp; Syringe programs including human resources and training , links to behaviour change programs, HIV testing and counselling, care and treatment. </t>
  </si>
  <si>
    <t>Designing, developing and implementing OST programs including human resources and training , links to Behaviour Change programs, HIV testing and counselling, care and treatment.</t>
  </si>
  <si>
    <t>Designing, developing and implementing Viral Hepatitis programs targeting PWID including human resources and training , links to Behaviour Change programs, HIV testing and counselling, care and treatment. Exclude programs for general population and other Key Populations.</t>
  </si>
  <si>
    <t xml:space="preserve">Promotion and distribution of female and male condoms for HIV prevention  - this includes demand creation , training and distribution. Links to Behaviour Change programs.     </t>
  </si>
  <si>
    <t xml:space="preserve">Designing, developing and implementing HIV testing and counselling:  provider-initiated ,client-initiated and community-based including mobile services and partner's testing. This includes demand creation , training, human resources and links to care and treatment.  </t>
  </si>
  <si>
    <t>Other interventions for adolescent and youth</t>
  </si>
  <si>
    <t>Autres interventions réalisées auprès des jeunes et aux adolescents</t>
  </si>
  <si>
    <t>Otras intervenciones para adolescentes y jóvenes</t>
  </si>
  <si>
    <t>Другие мероприятия для подростков и молодежи</t>
  </si>
  <si>
    <t>Liens avec la santé génésique, maternelle, néonatale et infantile et violence sexiste dans le cadre des programmes destinés aux jeunes et aux adolescents</t>
  </si>
  <si>
    <t>Vínculos entre la salud reproductiva, materna, neonatal e infantil y la violencia de género como parte de programas para adolescentes y jóvenes</t>
  </si>
  <si>
    <t>Репродуктивное здоровье, здоровье матерей, новорожденных и детей и гендерное насилие в рамках программ для подростков и молодежи</t>
  </si>
  <si>
    <t>Designing, developing and implementing behavioural change programs aimed at young people including   individual-level ,Community-level behavioural interventions, Targeted internet-based strategies, Social marketing-based strategies, Sex venue-based outreach strategies: including   outreach and peer education, life and risk-reduction skills. Exclude programs for general population and other Key Populations.</t>
  </si>
  <si>
    <t xml:space="preserve">Promotion and distribution of condoms for sexually active young people  this includes demand creation , training and distribution; Links to Behaviour Change programs.     </t>
  </si>
  <si>
    <t xml:space="preserve">Designing, developing and implementing youth-friendly  HIV testing and counselling programs including   provider-initiated ,client-initiated and community-based HIV testing and counselling including mobile services and partner's testing. This includes demand creation , training, human resources and links to care and treatment.  </t>
  </si>
  <si>
    <t xml:space="preserve">Designing, developing and implementing gender responsive, adolescents and youth friendly services including prevention and responses to violence against children, youth-friendly RMNCH services, promotion of sexual and reproductive health. Exclude programs for general population and other Key Populations. </t>
  </si>
  <si>
    <t>Designing and implementing other specific interventions for young key populations e.g. interventions aimed at young MSM and harm reduction for young people who are injecting drug users.</t>
  </si>
  <si>
    <t xml:space="preserve">Designing, developing and implementing programs aimed at primary prevention of HIV among women of reproductive age within services related to reproductive health such as antenatal care, postpartum/natal care and other health and HIV service delivery points, including working with community structures. </t>
  </si>
  <si>
    <t>Designing, developing and implementing reproductive health programs targeting women living with HIV including linkages and referrals.</t>
  </si>
  <si>
    <t xml:space="preserve">Designing, developing and implementing programs aimed at preventing vertical transmission this includes HIV testing and counselling, ARVs,  interventions along the continuum pregnancy, delivery and breastfeeding. Please include provisions for option A and B. </t>
  </si>
  <si>
    <t xml:space="preserve">Designing, developing and implementing programs aimed to provide HIV care, treatment and support for women found to be positive and their families including Early Infant Diagnosis (EID) </t>
  </si>
  <si>
    <t>Antiretroviral Therapy (ART)</t>
  </si>
  <si>
    <t>Traitement antirétroviral</t>
  </si>
  <si>
    <t>Tratamiento antirretroviral</t>
  </si>
  <si>
    <t>АРТ</t>
  </si>
  <si>
    <t>Designing, developing and implementing comprehensive  pre-ART interventions including confirmation of HIV infection status, staging of the disease, baseline clinical assessment and monitoring before treatment initiation including treatment preparedness.</t>
  </si>
  <si>
    <t xml:space="preserve">Designing, developing and implementing ART programs  for all populations with the exception of prophylaxis under options A and B which are included in the PMTCT module. This includes, first , second and third-line for both adults and children, Treatment as Prevention and provisions for expansion to option B+ as well as Pre and Post-exposure prophylaxis (PrEP and PEP). This includes  links and referrals to  care and support.  </t>
  </si>
  <si>
    <t xml:space="preserve">This includes  Clinical and laboratory monitoring at treatment initiation and during ART. </t>
  </si>
  <si>
    <t>Designing, developing and implementing a comprehensive treatment adherence strategy both at the programmatic/facility level and at the community level.</t>
  </si>
  <si>
    <t>Designing, developing and implementing diagnosis and treatment programs of OIs including Vaccination, diagnosis and treatment of  viral hepatitis- excluding TB.</t>
  </si>
  <si>
    <t xml:space="preserve"> Designing, developing and implementing a comprehensive support program including  psychosocial support; optimizing nutrition and  income generation ..etc. </t>
  </si>
  <si>
    <t>This includes other outpatient health services.</t>
  </si>
  <si>
    <t xml:space="preserve">This includes inpatient care including palliative care.  </t>
  </si>
  <si>
    <t>Engaging all care providers</t>
  </si>
  <si>
    <t>Key Affected Populations</t>
  </si>
  <si>
    <t>This intervention refers to implementation of the 12 elements of TB/HIV collaborative activities, that are aligned with the HIV program. These include- setting up and strengthening a coordinating body for collaborative TB/HIV activities functional at all levels, joint TB and HIV planning to integrate the delivery of TB and HIV services; HIV testing of TB patients and early initiation of ART and CPT for co-infected patients; It also includes screening of PLHIV for TB and rapid molecular tools for TB diagnosis among PLHIV with presumptive TB; IPT, infection control measures. It includes procurement of consumables and drugs which are not covered by the HIV program.</t>
  </si>
  <si>
    <t>This includes engaging public and private providers, traditional healers in TB/HIV control  activities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t>
  </si>
  <si>
    <t xml:space="preserve">Capacity building for community-level service delivery. This includes training and capacity-building of TB servce providers, TB patients, community-based interventions and outreach services for TB patients. </t>
  </si>
  <si>
    <t xml:space="preserve">This include Active case finding among Key Affected Populations and high risk groups such as prisoners, displaced people, migrants and ethnic minorities/indigenous populations, miners, children, urban poor, elderly  and adapting models of TB/HIV care for high risk groups such as people who inject drugs. This includes adapting services to the needs of specific groups to make services people-centered and improve accessibility, appropriateness, and availability. adapt diagnostic and treatment structures to meet needs of key populations, e.g through community-based TB care and prevention, mobile outreach to remote areas, community-based sputum collection, sputum transport arrangements, etc.                                                 </t>
  </si>
  <si>
    <t>This intervention includes collaboration with other service providers for patients with co-morbidities including Reproductive Maternal Neonatal and Child Health (RMNCH), diabetes co-morbidities and collaborative activities for TB /HIV prevention and care with other sectors beyond health</t>
  </si>
  <si>
    <t>Legal and policy environment assessment and law reform</t>
  </si>
  <si>
    <t>Training on rights for officials, health workers and police</t>
  </si>
  <si>
    <t>Community-based monitoring of legal rights</t>
  </si>
  <si>
    <t>Policy advocacy on legal rights</t>
  </si>
  <si>
    <t>Assess the legal and policy environment and share outcomes with those living with or directly affected by the disease. In consultation with them and with human rights experts, develop a measurable, time-bound plan to reform laws and policies, in order to remove barriers to accessing health services. PLEASE SEE THE GLOBAL FUND HUMAN RIGHTS GUIDANCE FOR MORE DETAILS.</t>
  </si>
  <si>
    <t>Provide training for people living with and affected by the disease in their legal rights. Provide access to justice through community paralegals or legal aid programs.</t>
  </si>
  <si>
    <t>Provide training for health officials, health workers and police who must implement rights-based laws and policies.</t>
  </si>
  <si>
    <t xml:space="preserve">Community-based organizations establish and implement mechanisms for ongoing monitoring of laws, policies and their implementation to document barriers to an effective response to the disease. This can include monitoring of individual cases for purposes of sharing with ombudsmen, for litigation, for research reports, and submission to UN human rights mechanisms. </t>
  </si>
  <si>
    <t xml:space="preserve">Community-based organizations and networks of women and key populations implement a time-bound, measurable advocacy plan to advocate for either a) law and policy reform, b) better implementation of existing laws and policies, or c) to create and utilize platforms for social accountability, aimed at removing human rights barriers to accessing health services. </t>
  </si>
  <si>
    <t>Analysis, interpretation and use of data and evidence generated through integrated program reviews, evaluation of whole or a specific component of the program; development and sharing of periodic reports through websites/publications; reviews and evaluations of national health strategies; Operations research- e.g. specific to any of the components of HIV, TB, and Malaria control programs; Model-based (EPP/Spectrum) estimations.</t>
  </si>
  <si>
    <t>Includes establishing systems for periodic (annual) reporting on key health administrative and service availability statistics, such as- Health workforce, inventory of health care providers and institutions; National Health Accounts and sub-accounts; setting up of financial reporting/ accounting systems; annual review of health sector and/or disease program budget and expenditures by funding source; Expenditure studies-e.g. NASA or other spending assessments.</t>
  </si>
  <si>
    <t>Establishing/ strengthening and scale up of  Vital registration information system including Sample Vital Registration systems, strengthening reporting of hospital morbidity and mortality statistics, cause of death, establishment of SMS system of reporting; training of community health workers on reporting vital events, drug stock-outs etc.</t>
  </si>
  <si>
    <r>
      <t xml:space="preserve">Surveys/studies related to assessment of morbidity, mortality, service coverage and behavioral surveys/studies in general population or identified risk groups- e.g. DHS; health and morbidity surveys to assess out-of-pocket expenditures or burden; etc. For example, these could include:
</t>
    </r>
    <r>
      <rPr>
        <b/>
        <i/>
        <u/>
        <sz val="11"/>
        <rFont val="Arial"/>
        <family val="2"/>
      </rPr>
      <t>HIV</t>
    </r>
    <r>
      <rPr>
        <b/>
        <i/>
        <sz val="11"/>
        <rFont val="Arial"/>
        <family val="2"/>
      </rPr>
      <t>:</t>
    </r>
    <r>
      <rPr>
        <sz val="11"/>
        <rFont val="Arial"/>
        <family val="2"/>
      </rPr>
      <t xml:space="preserve"> Surveys measuring trends in HIV sero-prevalence; risk behaviour and KAP surveys, e.g. Integrated Bio Behavioural Surveys (IBBS) in MARPs in low-level and concentrated epidemics; Modes of Transmission studies; Population based surveys, for example, DHS or other nationally representative household surveys); Designing and establishing HIVDR surveillance.
</t>
    </r>
    <r>
      <rPr>
        <b/>
        <i/>
        <u/>
        <sz val="11"/>
        <rFont val="Arial"/>
        <family val="2"/>
      </rPr>
      <t>TB</t>
    </r>
    <r>
      <rPr>
        <b/>
        <i/>
        <sz val="11"/>
        <rFont val="Arial"/>
        <family val="2"/>
      </rPr>
      <t xml:space="preserve">: </t>
    </r>
    <r>
      <rPr>
        <sz val="11"/>
        <rFont val="Arial"/>
        <family val="2"/>
      </rPr>
      <t xml:space="preserve">Surveys related to measuring TB burden, drug resistance, etc; population based surveys, for example, DHS, patient cost surveys; Special surveys to assess access barriers and specific needs of different key populations.
</t>
    </r>
    <r>
      <rPr>
        <b/>
        <i/>
        <u/>
        <sz val="11"/>
        <rFont val="Arial"/>
        <family val="2"/>
      </rPr>
      <t>Malaria</t>
    </r>
    <r>
      <rPr>
        <b/>
        <i/>
        <sz val="11"/>
        <rFont val="Arial"/>
        <family val="2"/>
      </rPr>
      <t>:</t>
    </r>
    <r>
      <rPr>
        <sz val="11"/>
        <rFont val="Arial"/>
        <family val="2"/>
      </rPr>
      <t xml:space="preserve"> Household surveys (e.g. DHS, MICS and MIS) to monitor anemia/ parasitemia prevalence, under-5 mortality and ITN/IRS/IPT/treatment coverage, etc.</t>
    </r>
  </si>
  <si>
    <r>
      <t xml:space="preserve">Establishment/maintenance/strengthening of national HMIS system including DHIS 2; Other systems or sentinel sites for routine data collection, recording and reporting of outpatients, in-patients and deaths– including public, private and community reporting; any related web-based/electronic system to support data reporting from all levels of health system; training; reporting forms and tools with appropriate disaggregation of indicators; Health facility assessment including quality of services; data quality assessment and validation including any specific supervisory visits related to data collection and reporting. 
</t>
    </r>
    <r>
      <rPr>
        <b/>
        <i/>
        <sz val="11"/>
        <rFont val="Arial"/>
        <family val="2"/>
      </rPr>
      <t>For example, these could include:</t>
    </r>
    <r>
      <rPr>
        <sz val="11"/>
        <rFont val="Arial"/>
        <family val="2"/>
      </rPr>
      <t xml:space="preserve">
</t>
    </r>
    <r>
      <rPr>
        <b/>
        <i/>
        <u/>
        <sz val="11"/>
        <rFont val="Arial"/>
        <family val="2"/>
      </rPr>
      <t>HIV</t>
    </r>
    <r>
      <rPr>
        <b/>
        <i/>
        <sz val="11"/>
        <rFont val="Arial"/>
        <family val="2"/>
      </rPr>
      <t>:</t>
    </r>
    <r>
      <rPr>
        <sz val="11"/>
        <rFont val="Arial"/>
        <family val="2"/>
      </rPr>
      <t xml:space="preserve"> Sentinel surveillance (ANC and Key Populations); HIV testing and treatment;  Longitudinal ART patient cohort monitoring over time, ideally nation-wide or in representative sentinel sites: patient adherence &amp; survival (tracking loss-to-follow-up); Data collection and reporting from other service providers (communities and civil society); Reporting on distribution of commodities such as- condoms, needles and syringes, IEC material, etc.; Routine reporting of TB/HIV collaborative activities and infection control measures; etc. 
</t>
    </r>
    <r>
      <rPr>
        <b/>
        <i/>
        <u/>
        <sz val="11"/>
        <rFont val="Arial"/>
        <family val="2"/>
      </rPr>
      <t>TB</t>
    </r>
    <r>
      <rPr>
        <b/>
        <i/>
        <sz val="11"/>
        <rFont val="Arial"/>
        <family val="2"/>
      </rPr>
      <t>:</t>
    </r>
    <r>
      <rPr>
        <sz val="11"/>
        <rFont val="Arial"/>
        <family val="2"/>
      </rPr>
      <t xml:space="preserve"> Routine R &amp; R/ e-TB register; Data collection and reporting from other care providers (PPM, communities and civil society); Routine reporting of TB/HIV collaborative activities and infection control measures; Surveillance systems Standards &amp; Benchmarks checklist applied (case and death notification and vital registration systems); Inventory (e.g. capture-recapture) studies assessing completeness of case/death reporting, including from private sector; etc.
</t>
    </r>
    <r>
      <rPr>
        <b/>
        <i/>
        <u/>
        <sz val="11"/>
        <rFont val="Arial"/>
        <family val="2"/>
      </rPr>
      <t>Malaria</t>
    </r>
    <r>
      <rPr>
        <b/>
        <i/>
        <sz val="11"/>
        <rFont val="Arial"/>
        <family val="2"/>
      </rPr>
      <t>:</t>
    </r>
    <r>
      <rPr>
        <sz val="11"/>
        <rFont val="Arial"/>
        <family val="2"/>
      </rPr>
      <t xml:space="preserve"> Routine systems for reporting on microscopy and RDT tests and anti-malaria treatment; reporting on stock-outs; data collection and reporting from other care providers (private, communities and civil society); reporting on ITN/LLIN distribution, IRS; etc.</t>
    </r>
  </si>
  <si>
    <t>Includes specific Global Fund grant management related activities at the PMU/PR/SR level. These could include- development and submission of grant documents; oversight and technical assistance related to Global Fund grant implementation and management and specific Global Fund requirements; improvement of financial management; supervision from PR to SR level (applicable when the national disease control program is not the PR); human resource planning/ staffing and   overheads, operational costs; coordination with national program, district and local authorities;  quarterly meetings, training, and office/IT equipment at PR/SR level; mobilizing leaders to support implementation and sustainability of the program; Financial monitoring and audits.</t>
  </si>
  <si>
    <t>This includes interventions supporting the PSM capacity for the disease program. For example- capacity building on PSM, Renovating and equipping warehouses</t>
  </si>
  <si>
    <r>
      <rPr>
        <u/>
        <sz val="11"/>
        <rFont val="Arial"/>
        <family val="2"/>
      </rPr>
      <t>For the three diseases</t>
    </r>
    <r>
      <rPr>
        <sz val="11"/>
        <rFont val="Arial"/>
        <family val="2"/>
      </rPr>
      <t xml:space="preserve">, it could include- national program activities at the administrative level outside the point of health care delivery, such as development of national strategic plans and annual operational plans and budgets; oversight, technical assistance and supervision from national to subnational levels; human resource- planning/ staffing and   overheads, operational costs; coordination with district and local authorities; quarterly meetings, training, and office/IT equipment; partnering process including advocacy and public awareness and communication carried out by partners and the national program; mobilizing leaders to support implementation and sustainability of the program. etc. 
</t>
    </r>
    <r>
      <rPr>
        <u/>
        <sz val="11"/>
        <rFont val="Arial"/>
        <family val="2"/>
      </rPr>
      <t>In addition for T</t>
    </r>
    <r>
      <rPr>
        <sz val="11"/>
        <rFont val="Arial"/>
        <family val="2"/>
      </rPr>
      <t xml:space="preserve">B, it could include cross sector policy and planning on TB social determinants and protection (e.g. justice, housing, labour, poverty and social welfare); involvement of Key Affected populations in planning.
</t>
    </r>
    <r>
      <rPr>
        <u/>
        <sz val="11"/>
        <rFont val="Arial"/>
        <family val="2"/>
      </rPr>
      <t>For HSS</t>
    </r>
    <r>
      <rPr>
        <sz val="11"/>
        <rFont val="Arial"/>
        <family val="2"/>
      </rPr>
      <t>, it could include- activities at the local, district, regional and national levels aimed at integrated planning, programmaing, budgeting and  financing health and disease control programs, integrating national disease strategies and budgets into broader health sector stratetgy, development of comprehensive national strategic plans, health sector budget and annual operational plan; oversight, technical assistance and supervision from national to subnational levels.</t>
    </r>
  </si>
  <si>
    <t>Community-based monitoring for accountability</t>
  </si>
  <si>
    <t>Social mobilization, building community linkages, collaboration and coordination</t>
  </si>
  <si>
    <t>Community-based organizations establish and implement mechanisms for ongoing monitoring of health policies and performance and quality of all services, activities, interventions and other factors that are relevant to the disease, including prevention, care and support services, financing of programs, and of issues and challenges in the environment, (such as discrimination and gender-based inequalities), that constitute barriers to an effective response to the disease and to an enabling environment.</t>
  </si>
  <si>
    <t xml:space="preserve">Communities and affected populations conduct consensus, dialogue and advocacy at local and national levels aimed at holding to account responses to the disease, including health services, disease specific programs as well as broader issues such as discrimination, gender inequality and sustainable financing, and aimed at social transformation.  </t>
  </si>
  <si>
    <t>Community action, establishment of community organizations and creation of networking and effective linkages with other actors and broader movements such as human rights and women’s movements.
Strong informal and formal relationships between communities, community actors and other stakeholders enable them to work in complementary and mutually reinforcing ways, maximizing the use of resources and avoiding unnecessary duplication and competition.</t>
  </si>
  <si>
    <t>Capacity building of community sector groups, organizations and networks in a range of areas necessary for them to fulfil their roles in service provision, social mobilization, monitoring and advocacy.  Includes support in planning, institutional and organizational development, systems development, human resources, leadership, and community sector organizing.
Provision of stable, predictable financial resources for communities and appropriate management of financial resources by community groups, organizations and networks.
Provision of technical, material and financial support to the community sector as required to enable them to fulfil roles in service provision, social mobilization, monitoring and advocacy.</t>
  </si>
  <si>
    <t xml:space="preserve">This intervention includes early detection of all forms of TB among all ages. It includes- diagnosis of TB using sputum smear microscopy (ZN and/or LED-FM) and Rapid molecular  tools for early and rapid diagnosis (e.g Xpert MTB/RIF) and also culture and DST; It also includes other tools such as X-rays to support diagnosis among smear-negative and extrapulmonary TB cases, children and PLHIV;  
Additionally it includes activities related to strengthening the delivery of TB services such as renovating and equipping laboratory infrastructure and specimen referral mechanisms from lower to higher level laboratories for additional tests. 
Support for access to diagnosis for poor. </t>
  </si>
  <si>
    <t xml:space="preserve">It includes standard, supervised treatment with first line drugs (FLDs) including paediatric preparations, with social support for patients  with drug-sensitive TB and innovative patients-centred care. Clinical and/or laboratory tests to monitor treatment responses; Additonally it includes activities related to strengthening the delivery of TB services such as renovating and equipping service delivery infrastructure- e.g health facilities. 
Active pharmacovigilance (in the case of use of drugs which have not yet completed Phase III trials) </t>
  </si>
  <si>
    <t>Provision of INH preventive therapy (IPT) for children in contact with bacteriologically confirmed TB cases, administrative controls for infection control</t>
  </si>
  <si>
    <t>This includes engaging public and private providers, traditional healers in TB control  activities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t>
  </si>
  <si>
    <t xml:space="preserve">This include Active case finding among Key Affected Populations and high risk groups such as prisoners, displaced people, migrants and ethnic minorities/indigenous populations, miners, children, urban poor, elderly  and adapting models of TB care for high risk groups.  This includes adapting services to the needs of specific groups to make services people-centered and improve accessibility, appropriateness, and availability; adapt diagnostic and treatment structures to meet needs of key populations, e.g through community community-based TB care and prevention, mobile outreach to remote areas, community-based sputum collection, sputum transport arrangements, etc.                                                                 </t>
  </si>
  <si>
    <t>Collaborating with other service providers for patients with co-morbidities including Reproductive Maternal Neonatal and Child Health (RMNCH), diabetes and collaborative activities for TB prevention and care with other sectors beyond health such as justice, labour, mining, etc.</t>
  </si>
  <si>
    <t xml:space="preserve">Early detection, including the use of rapid molecular diagnostics at decentralized settings and culture and DST in at least reference labs (if not included under community-based TB care and prevention module) </t>
  </si>
  <si>
    <t xml:space="preserve">Provision of supervised second-line treatment for MDR-TB patients delivered through appropriate models of care, with social support, management of adverse drug effects, and monitoring of treatment response by clinical and lab services for patients on treatment; coordination of ARV treatment for patients with HIV coinfection.  Active pharmacovigilance (in the case of use of drugs which have not yet completed Phase III trials)              </t>
  </si>
  <si>
    <t xml:space="preserve">Implementation of infection control measures at all levels, including appropriate administrative measures, coordination of IC activities, personal protection and environmental control measures. </t>
  </si>
  <si>
    <t>This includes engaging all public and private providers in MDR-TB control  activities at all levels (suspecting,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t>
  </si>
  <si>
    <t xml:space="preserve">This include Active case finding among Key Affected Populations and high risk groups such as prisoners, displaced people, migrants and ethnic minorities/indigenous populations, miners, children, urban poor, elderly  and adapting models of MDR-TB care for high risk groups.  This includes adapting services to the needs of specific groups to make services people-centered and improve accessibility, appropriateness, and availability; adapt diagnostic and treatment structures to meet needs of key populations, e.g through community-based TB care and prevention, mobile outreach to remote areas, community-based sputum collection, sputum transport arrangements, etc.                                                                  </t>
  </si>
  <si>
    <t>Collaborating with other service providers for patients with co-morbidities including Reproductive Maternal Neonatal and Child Health (RMNCH), diabetes co-morbidities and collaborative activities for MDR-TB prevention and care with other sectors beyond health</t>
  </si>
  <si>
    <t>IEC/BCC</t>
  </si>
  <si>
    <t>Includes activities related to planning and implementation of mass LLIN distributions, whether targeted to specific population groups or for universal coverage. It includes coordination, planning and budgeting, procurement, logistics, communication, implementation, training, etc.</t>
  </si>
  <si>
    <t>This intervention encompasses efforts to
start, strengthen or scale up continuous delivery of LLINs through antenatal care (ANC) clinics, the Expanded Programme on Immunization (EPI), or other routine services at public and private health facilities, to sustain high LLIN coverage. It includes activities related to- Coordination and Planning; Training; Logistics; Communication; Supervision, etc.</t>
  </si>
  <si>
    <t>It includes planning and implementation of Indoor Residual Spraying campaigns as well as enumeration of households to be sprayed. Activities include procurement of insecticides, equipment, other commodities, IEC material for IRS campaigns, trainings, etc.</t>
  </si>
  <si>
    <t>This includes environmental management strategies that can reduce or eliminate vector breeding grounds, through improved design or operation of water resources development projects; and the use of biological controls (e.g. bacterial larvicides and larvivorous fish) that target and kill vector larvae. In addtion it includes chemical larvicides and adulticides that reduce disease transmission by shortening or interrupting the lifespan of vectors.</t>
  </si>
  <si>
    <t>Includes activities to determine and characterize the dominant mosquito species in the area, vector density, biting behaviour as well as test mosquitoes' susceptibility to insecticides. The activities range from planning for entomological monitoring and implementation, mosquito collection and testing, procurement of entomological equipment, training, maintenance of insectary, etc.</t>
  </si>
  <si>
    <t>It includes advocacy, communication and social mobilization activities related to vector control- Preparation of advocacy kits (including kits for CBOs and NGOs); sensitization and mobilisation events targeting the policy makers and key players;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t>
  </si>
  <si>
    <t>Includes activities related to testing and treating malaria cases ranging from procuremnt of diagnositic equipment, rapid diagnostic tests, reagents and anti-malaria drugs, quality assurance of laboratories, training of health care providers and technical assistance.</t>
  </si>
  <si>
    <t>Includes refining en epidemic response strategy, providing support to epidemic detection, management of health commodities and supplies, and recruitment and salary support.</t>
  </si>
  <si>
    <t>Includes activities related to testing and treating malaria cases at the community level ranging from procurement rapid diagnostic tests and anti-malaria drugs, , training of health care providers and technical assistance.</t>
  </si>
  <si>
    <t>Includes activities to conduct active case detection / foci investigations, training and technical assistance.</t>
  </si>
  <si>
    <t>Including activities to conduct therapeutic efficacy surveillance including any required technical assistance</t>
  </si>
  <si>
    <t>Includes activities related to treating severe malaria cases from procurement of anti-malaria drugs, support to blood transfusion services, training of health care providers and technical assistance.</t>
  </si>
  <si>
    <t>Includes activities related to the private sector co-payment mechanism including the co-payments and the supporting interventions</t>
  </si>
  <si>
    <t>Includes activities related to testing and treating malaria cases in the private sector ranging from procurement of diagnostic equipment, rapid diagnostic tests, reagents and anti-malaria drugs, quality assurance of laboratories, training of health care providers and technical assistance.</t>
  </si>
  <si>
    <t>Includes activities related to the removal of artemisinin monotherapies, removal of substandard or counterfeit medicines, training and technical assistance</t>
  </si>
  <si>
    <t>It includes advocacy, communication and social mobilization activities related to malaria case mangement- Preparation of advocacy kits (including kits for CBOs and NGOs); sensitization and mobilisation events targeting the policy makers and key players;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t>
  </si>
  <si>
    <t xml:space="preserve">Includes procurement and provision of of intermittent preventive treatment with sulfadoxine-pyrimethamine during pregnancy. </t>
  </si>
  <si>
    <t>It refers to activities related to administration of a full therapeutic course of sulfadoxine-pyrimethamine delivered through the Expanded Program on immunization (EPI) at defined intervals corresponding to routine vaccination schedules</t>
  </si>
  <si>
    <t>It includes activities (in areas with highly seasonal malaria transmission) related to intermittent administration of full treatment courses of an antimalarial medicine during the malaria season to prevent malarial illness by maintaining therapeutic antimalarial drug concentrations in the blood throughout the period of greatest malarial risk. The activities include procurement of anti-malarials (AQ-SP), pharmacovigilance, drug resistance monitoring, etc.</t>
  </si>
  <si>
    <t>It includes advocacy, communication and social mobilization activities related to specific prevention interventions- Preparation of advocacy kits (including kits for CBOs and NGOs); sensitization and mobilisation events targeting the policy makers and key players; creating demand for ANC attendence,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t>
  </si>
  <si>
    <t>Includes activities that are aimed at improving effectiveness and efficiency of organizational management systems for service delivery, whether in health facilities or in community based organizations,  such as training healthcare facility managers,  developing and implementing regulations related to service delivery, improving service organization and management systems (e.g. referral system, waste management etc.), developing supervision mechanisms for quality assuance etc. May also include necessary operational inputs (limited to low-income countries and fragile states, please refer to the HSS Guidance Note).  These activities should benefit more than one of the three disease outcomes (HIV, TB, malaria) and may also have broader reach to other health outcomes  (e.g. RMNCH).  Similar activities benefitting only one disease outcomes within HIV, TB and malaria, should be included in respective disease grants.</t>
  </si>
  <si>
    <t>Health and community workers capacity building</t>
  </si>
  <si>
    <t>Scaling up health and community workers</t>
  </si>
  <si>
    <t>Activities that are aimed at imroving health workers' technical capacity in service delivery, provision of care, support, preventive and related social services, which benefit more than one of the three disease outcomes (HIV, TB, malaria), and  may also have broader reach to other health outcomes  (e.g. RMNCH); It may include pre- and in-service training in integrated packages (e.g. IMCI), which cover one or more of HIV, TB, malaria, but may also go beyond the three diseases. Training in single-disease specific areas (e.g. PMTCT) would be funded by relevant disease grants.</t>
  </si>
  <si>
    <t xml:space="preserve">Activities that are aimed at expansion and scaling up skilled and competent  workforce, which primarily benefit more than one of the three disease outcomes (HIV, TB, malaria)  but may also have broader reach to other health outcomes  (e.g. RMNCH).  
Scale-up of multi-disciplinary health workforce (e.g. primary care doctors and nurses, community health workers etc.) may be  included here, as well as providing relevant support to training insitutions. Capacity buildikng of those who are engaged in single disease-specific practice (e.g. at ART clinics, TB dispanseries ), should be supported by relevant disease grant. </t>
  </si>
  <si>
    <t>This includes activities which contribute to planning, developing and implementing health systems-related strategies, policies, regulations, guidelines and protocols with linkages to HIV, TB and malaria outcomes, that may also have broader reach to other health otcomes. May also include improving strategic and operational planning, management, accountability and leadership.</t>
  </si>
  <si>
    <t xml:space="preserve">This includes developing and supporting mechanisms to supervise, monitor and report on the implementation of laws and policies; Ensuring meaningful participation of healthcare stakeholders in national and other consultative forums, including policy, planning and other decision making bodies; </t>
  </si>
  <si>
    <t xml:space="preserve">Includes activities which contribute to improving  adequate provision of financial resources to public, private and non-government/community institutions for effective delivery of    services and disease control programs such as- improving revenue collection, pooling and purchasing for ensuring financial sustainability of service delivery.  </t>
  </si>
  <si>
    <t xml:space="preserve">Activities which contribute to improving  equitable provision of financial resources to public, private and non-government institutions for effective delivery of    services and disease control programs;  </t>
  </si>
  <si>
    <t>Support is provided for activities that strengthen public financial management (PFM) system and processes in the health sector, including (a) strengthening institutions of accountability and civil society to enhance their oversight of public financial management processes and performance, (b) deepening knowledge about current public financial management practices, and (c) developing and implementing relevant tools, regulations and processes for improvement.   Illustrative examples of activities include capacity building of auditing bodies within the health sector, strengthening professional accountancy organizations, increasing awareness and oversight of government public financial management processes by diverse constituencies, improving knowledge of value-for-money challenges and public financial management governance gaps, contributing to improved design of public financial management interventions in the healthcare sector. Activities at the grant management level that are aimed at improving grant financial management (such as building PR and SRs capacity, developing tools and processes for grant budgeting, financial management, monitoring, reporting and accounting) should be requested though the Program Management module.</t>
  </si>
  <si>
    <t>CHMST</t>
  </si>
  <si>
    <t>CH</t>
  </si>
  <si>
    <t>CT</t>
  </si>
  <si>
    <t>CHT</t>
  </si>
  <si>
    <t>CHMT</t>
  </si>
  <si>
    <t>CHMTS</t>
  </si>
  <si>
    <t>Pourcentage d'individus issus de la population cible qui ont bénéficié d'une approche communautaire au travers d'interventions harmonisées de prévention du VIH</t>
  </si>
  <si>
    <t>Porcentaje de individuos de la población objetivo cubiertos por programas de divulgación comunitarios con una intervención de prevención del VIH estandarizada</t>
  </si>
  <si>
    <t>Pourcentage d'orphelins et d'enfants vulnérables âgés de 0 à 17 ans qui vivent dans des foyers ayant bénéficié d'une aide extérieure gratuite pour leur prise en charge, conformément aux directives nationales</t>
  </si>
  <si>
    <t>Porcentaje de hombres que tienen relaciones sexuales con hombres cubiertos por programas de prevención del VIH (paquetes definidos de servicios); notificar personas transgénero por separado, si procede</t>
  </si>
  <si>
    <t>Pourcentage d'hommes ayant des rapports sexuels avec des hommes qui ont bénéficié de programmes de prévention du VIH (paquet de services définis)</t>
  </si>
  <si>
    <t>Porcentaje de hombres que tienen relaciones sexuales con hombres a los que han llegado intervenciones de prevención del VIH a nivel individual o de grupo reducido basadas en pruebas o que cumplen los niveles mínimos exigidos</t>
  </si>
  <si>
    <t>Porcentaje de hombres que tienen relaciones sexuales con hombres que se han sometido a una prueba del VIH y conocen los resultados</t>
  </si>
  <si>
    <t>Pourcentage d'hommes ayant des rapports sexuels avec des hommes, calculés à partir de données probantes et/ou répondant aux normes minimales requises, qui ont bénéficié d'interventions de prévention du VIH menées individuellement et/ou en petits groupes</t>
  </si>
  <si>
    <t>Nombre et pourcentage d'hommes ayant des rapports sexuels avec des hommes qui ont fait un test VIH et connaissent les résultats</t>
  </si>
  <si>
    <t>Pourcentage de professionnels du sexe qui ont fait un test VIH et connaissent les résultats</t>
  </si>
  <si>
    <t>Pourcentage de professionnels du sexe ayant bénéficié de programmes de prévention du VIH (paquet de services définis)</t>
  </si>
  <si>
    <t>Pourcentage de professionnels du sexe, calculés à partir de données probantes et/ou répondant aux normes minimales requises, qui ont bénéficié d'interventions de prévention du VIH menées individuellement et/ou en petits groupes</t>
  </si>
  <si>
    <t>Pourcentage de consommateurs de drogues injectables ayant bénéficié de programmes de prévention du VIH (paquet de services définis)</t>
  </si>
  <si>
    <t>Pourcentage de consommateurs de drogues injectables, calculés à partir de données probantes et/ou répondant aux normes minimales requises, qui ont bénéficié d'interventions de prévention du VIH menées individuellement et/ou en petits groupes</t>
  </si>
  <si>
    <t>Pourcentage de consommateurs de drogues injectables qui ont fait un test VIH et connaissent les résultats</t>
  </si>
  <si>
    <t>Pourcentage d'autres populations (veuillez préciser) ayant bénéficié de programmes de prévention du VIH (paquet de services définis)</t>
  </si>
  <si>
    <t>Pourcentage d'autres populations (veuillez préciser), calculés à partir de données probantes et/ou répondant aux normes minimales requises, qui ont bénéficié d'interventions de prévention du VIH menées individuellement et/ou en petits groupes</t>
  </si>
  <si>
    <t>Pourcentage d'autres populations (veuillez préciser) qui ont fait un test VIH et connaissent les résultats</t>
  </si>
  <si>
    <t>Porcentaje de otras poblaciones (especificar) que se han sometido a una prueba del VIH y conocen los resultados</t>
  </si>
  <si>
    <t>Porcentaje de jóvenes entre 10 y 24 años beneficiarios de formación de aptitudes para la vida relativas al VIH en escuelas</t>
  </si>
  <si>
    <t>Porcentaje de otras poblaciones (especificar) a las que han llegado intervenciones de prevención del VIH a nivel individual o de grupo reducido basadas en pruebas o que cumplen los niveles mínimos exigidos</t>
  </si>
  <si>
    <t>Pourcentage de jeunes âgés de 10 à 24 ans ayant reçu une formation sur le VIH fondée sur les compétences pratiques en milieu scolaire</t>
  </si>
  <si>
    <t>Porcentaje de bebés nacidos de mujeres seropositivas que reciben pruebas virológicas para el VIH en sus dos primeros meses de vida</t>
  </si>
  <si>
    <t>Pourcentage de nourrissons, nés de femmes infectées par le VIH, ayant bénéficié d'un dépistage du VIH dans les 2 mois qui ont suivi leur naissance</t>
  </si>
  <si>
    <t>Pourcentage d'établissements de santé dispensant des traitements antirétroviraux qui ont connu une rupture de stock pour au moins l'un des médicaments antirétroviraux requis au cours des 12 derniers mois</t>
  </si>
  <si>
    <t>Porcentaje de centros de salud que administran terapia antirretroviral y han experimentado desabastecimiento de al menos un medicamento antirretroviral necesario en los últimos 12 meses</t>
  </si>
  <si>
    <t>Pourcentage d’entités déclarantes présentant leurs rapports dans les délais selon les directives nationales</t>
  </si>
  <si>
    <t>Porcentaje de equipos informadores que presentan los informes puntualmente conforme a las directrices nacionales</t>
  </si>
  <si>
    <t>Pourcentage d'entités déclarantes (districts ou unités de gestion de base) n’ayant communiqué aucune rupture de stocks des médicaments antituberculeux de première intention au dernier jour du trimestre</t>
  </si>
  <si>
    <t>Porcentaje de equipos informadores (distritos o unidades de gestión básicas) que no indican agotamiento de medicamentos contra la tuberculosis de primera línea el último día del trimestre</t>
  </si>
  <si>
    <t>Pourcentage de la population protégée par la pulvérisation intradomiciliaire au cours des 12 derniers mois</t>
  </si>
  <si>
    <t>Pourcentage d'établissements de santé du secteur public ou de sites du secteur privé dont les principaux produits de base n'ont pas connu de rupture de stock par mois (veuillez également communiquer les informations relatives aux agents de santé communautaires n'ayant pas connu de rupture de stock)</t>
  </si>
  <si>
    <t>Porcentaje de centros de salud de sector público o centros del sector privado sin agotamiento de artículos clave por mes (notificar también los trabajadores de salud comunitarios sin desabastecimiento)</t>
  </si>
  <si>
    <t>Pourcentage de femmes bénéficiant de services de soins prénatals ayant reçu au moins 3 doses de traitement préventif intermittent</t>
  </si>
  <si>
    <t>Porcentaje de mujeres que acuden a servicios de atención prenatal que recibieron al menos tres dosis de tratamiento preventivo intermitente</t>
  </si>
  <si>
    <t>Scope and description of intervention package</t>
  </si>
  <si>
    <t>NbrOfInt</t>
  </si>
  <si>
    <t>&lt;= Framework offset from top</t>
  </si>
  <si>
    <t>ModuleStartsOnFwkRow</t>
  </si>
  <si>
    <t>FirstIntOnCatIntRow</t>
  </si>
  <si>
    <t>IntLabel</t>
  </si>
  <si>
    <t>ScopeLabel</t>
  </si>
  <si>
    <t>NbrOfCovInd</t>
  </si>
  <si>
    <t>FirstCovIndOnCatCovRow</t>
  </si>
  <si>
    <t>IntRow</t>
  </si>
  <si>
    <t>CovRow</t>
  </si>
  <si>
    <t>Охват и описание пакета мероприятий</t>
  </si>
  <si>
    <t xml:space="preserve">Это мероприятие включает раннее выявление всех форм туберкулеза во всех возрастных группах, в том числе: диагностику ТБ с использованием микроскопии мокроты (с применением солей цинка и/или флуоресцентной микроскопии (ФМ) и LED-приставки); использование систем быстрого молекулярного тестирования для быстрого и раннего диагностирования (например, тест-системы Xpert MTB/RIF), а также бактериологическое исследование и тестирование лекарственной чувствительности (ТЛЧ). Оно также включает и другие инструменты, такие как радиологические методы, в качестве вспомогательных средств диагностики в случаях с отрицательным мазком мокроты, внелегочного ТБ, детей и ЛЖВ.
Кроме того, мероприятие включает меры по укреплению систем предоставления услуг в рамках борьбы с ТБ, такие как модернизация и переоснащение лабораторной инфраструктуры и механизмов передачи образцов из лабораторий низшего уровня в лаборатории высшего уровня для проведения дополнительных тестов.
Поддержка доступа к диагностике для неимущих лиц.
 </t>
  </si>
  <si>
    <t xml:space="preserve">Включает стандартное лечение под наблюдением с применением препаратов первого ряда (ППР), в том числе педиатрических препаратов; социальную поддержку пациентов с лекарственно чувствительным ТБ и инновационные методы индивидуального ухода за пациентами; клиническое и/или лабораторное тестирование в целях мониторинга эффективности лечения. Кроме того, мероприятие включает меры по укреплению систем предоставления услуг в рамках борьбы с ТБ, такие как модернизация и переоснащение инфраструктуры по предоставлению услуг, например медицинских учреждений.
Активный фармаконадзор (в случае использования препаратов, по которым еще не завершены испытания фазы III).
</t>
  </si>
  <si>
    <t>Предоставление периодического профилактического лечения (ППЛ) при помощи изониазида для детей, находящихся в контакте с больными с бактериологически подтвержденным туберкулезом; административный надзор за осуществлением противоинфекционных мер.</t>
  </si>
  <si>
    <t xml:space="preserve">Включает участие государственных и частных поставщиков услуг, а также народных целителей в борьбе с туберкулезом (диагностика, лечение и последующее ведение пациентов). Государственно-частные поставщики (ГЧП) услуг – это частные учреждения, не включенные в национальную программу борьбы с туберкулезом (НПБТ) (в том числе частные некоммерческие и коммерческие клиники и больницы). ГЧП включают государственные учреждения, осуществляющие сотрудничество с НПБТ, но не включенные в НПБТ.
Укрепление потенциала по предоставлению услуг на уровне сообщества. Включает подготовку и расширение возможностей поставщиков услуг в связи с ТБ и пациентов с туберкулезом; мероприятия на уровне сообщества и аутрич-услуги для пациентов с туберкулезом.
</t>
  </si>
  <si>
    <t>Укрепление потенциала по предоставлению услуг на уровне сообщества. Включает подготовку и расширение возможностей поставщиков услуг в связи с ТБ и пациентов с туберкулезом; мероприятия на уровне сообщества и аутрич-услуги для пациентов с туберкулезом.</t>
  </si>
  <si>
    <t xml:space="preserve">Включает активное выявление больных среди основных затронутых групп населения и групп населения, подверженных повышенному риску, таких как заключенные, перемещенные лица, мигранты и этнические меньшинства/ коренное население, шахтеры, дети, городская беднота, пожилые люди, а также адаптацию моделей борьбы с ТБ с учетом потребностей групп населения, подверженных повышенному риску. Включает адаптацию услуг к потребностям конкретных групп населения в целях ориентации услуг на людей и расширения доступа, целесообразности и наличия услуг; адаптацию диагностических и лечебных структур для удовлетворения потребностей основных затронутых групп населения, например предоставление услуг по уходу и профилактике в связи с ТБ на уровне сообщества, использование в отдаленных районах мобильных пунктов помощи по принципу аутрич; сбор проб мокроты на уровне сообщества; внедрение механизмов перевозки проб мокроты и т.д.                                                                 </t>
  </si>
  <si>
    <t>Сотрудничество с другими поставщиками услуг для пациентов с сопутствующими заболеваниями, в том числе услуги в рамках программ репродуктивного здоровья, здоровья матерей, новорожденных и детей (РЗМНД), программы по диабету и комплексные меры профилактики и лечения ТБ с участием других секторов, помимо сектора здравоохранения, таких как правосудие, занятость, горнодобывающая промышленность и т.д.</t>
  </si>
  <si>
    <t>Это мероприятие включает выполнение 12 элементов, входящих в комплексные меры борьбы с коинфекцией ТБ/ВИЧ и согласованных с программой по ВИЧ. Включает создание и укрепление действующего на всех уровнях координационного органа по борьбе с коинфекцией ТБ/ВИЧ; планирование и согласование мер борьбы с ТБ и ВИЧ, в том числе предоставление услуг в связи с ТБ и ВИЧ; тестирование на ВИЧ пациентов с туберкулезом, раннее начало АРТ и профилактической терапии с помощью котримоксазола (ПТК) у пациентов с коинфекцией; а также скрининг на туберкулез среди ЛЖВ и быстрое молекулярное диагностическое тестирование на ТБ среди ЛЖВ с предполагаемым туберкулезом; ПТК, противоинфекционные меры. Включает также закупку расходных материалов и лекарственных средств, не включенных в программу по ВИЧ.</t>
  </si>
  <si>
    <t>Включает участие государственных и частных поставщиков услуг, а также народных целителей в борьбе с коинфекцией ТБ/ВИЧ (диагностика, лечение и последующее ведение пациентов). Государственно-частные поставщики (ГЧП) услуг – это частные учреждения, не включенные в национальную программу борьбы с туберкулезом (НПБТ) (в том числе частные некоммерческие и коммерческие клиники и больницы). ГЧП включают государственные учреждения, осуществляющие сотрудничество с НПБТ, но не включенные в НПБТ.</t>
  </si>
  <si>
    <t xml:space="preserve">Включает активное выявление больных среди основных затронутых групп населения и групп населения, подверженных повышенному риску, таких как заключенные, перемещенные лица, мигранты и этнические меньшинства/ коренное население, шахтеры, дети, городская беднота, пожилые люди, а также адаптацию моделей борьбы с ТБ с учетом потребностей групп населения, подверженных повышенному риску. Включает адаптацию услуг к потребностям конкретных групп населения в целях ориентации услуг на людей и расширения доступа, целесообразности и наличия услуг; адаптацию диагностических и лечебных структур для удовлетворения потребностей основных затронутых групп населения, например предоставление услуг по уходу и профилактике в связи с ТБ на уровне сообщества, использование в отдаленных районах мобильных пунктов помощи по принципу аутрич; сбор проб мокроты на уровне сообщества; внедрение механизмов перевозки проб мокроты и т.д.                                                </t>
  </si>
  <si>
    <t>Это мероприятие включает сотрудничество с другими поставщиками услуг для пациентов с сопутствующими заболеваниями, в том числе услуги в рамках программ репродуктивного здоровья, здоровья матерей, новорожденных и детей (РЗМНД), программы по диабету и комплексные меры профилактики и лечения ТБ с участием других секторов, помимо сектора здравоохранения.</t>
  </si>
  <si>
    <t>Раннее выявление, включая применение быстрой молекулярной диагностики в децентрализованных учреждениях, а также бактериологическое исследование и тестирование лекарственной чувствительности (ТЛЧ), по крайней мере, в контрольных лабораториях (если не включено в модуль по предоставлению услуг по уходу и профилактике в связи с ТБ на уровне сообщества).</t>
  </si>
  <si>
    <t xml:space="preserve">Предоставление лечения второго ряда под наблюдением пациентам с МЛУ-ТБ в рамках соответствующих моделей предоставления ухода и социальной поддержки; устранение побочных эффектов в результате приема лекарственных средств, а также мониторинг эффективности лечения пациентов, проходящих лечение, клиническими и лабораторными службами; координация АРВ-лечения пациентов с сочетанной ВИЧ-инфекцией. Активный фармаконадзор (в случае использования препаратов, по которым еще не завершены испытания фазы III).
 </t>
  </si>
  <si>
    <t>Применение противоинфекционных мер на всех уровнях, включая соответствующие административные меры, координацию деятельности в рамках противоинфекционных мер, индивидуальную защиту и меры экологического контроля.</t>
  </si>
  <si>
    <t>Включает участие государственных и частных поставщиков услуг по борьбе с МЛУ-ТБ на всех уровнях (предполагаемые случаи, диагностика, лечение и последующее ведение пациентов). Государственно-частные поставщики (ГЧП) услуг – это частные учреждения, не включенные в национальную программу борьбы с туберкулезом (НПБТ) (в том числе частные некоммерческие и коммерческие клиники и больницы). ГЧП включают государственные учреждения, осуществляющие сотрудничество с НПБТ, но не включенные в НПБТ.</t>
  </si>
  <si>
    <t xml:space="preserve">Включает активное выявление больных среди основных затронутых групп населения и групп населения, подверженных повышенному риску, таких как заключенные, перемещенные лица, мигранты и этнические меньшинства/ коренное население, шахтеры, дети, городская беднота, пожилые люди, а также адаптацию моделей борьбы с МЛУ-ТБ с учетом потребностей групп населения, подверженных повышенному риску. Включает адаптацию услуг к потребностям конкретных групп населения в целях ориентации услуг на людей и расширения доступа, целесообразности и наличия услуг; адаптацию диагностических и лечебных структур для удовлетворения потребностей основных затронутых групп населения, например предоставление услуг по уходу и профилактике в связи с ТБ на уровне сообщества, использование в отдаленных районах мобильных пунктов помощи по принципу аутрич; сбор проб мокроты на уровне сообщества; внедрение механизмов перевозки проб мокроты и т.д.                                                                  </t>
  </si>
  <si>
    <t>Сотрудничество с другими поставщиками услуг для пациентов с сопутствующими заболеваниями, включая услуги в рамках программ репродуктивного здоровья, здоровья матерей, новорожденных и детей (РЗМНД), программы по диабету и комплексные меры профилактики и лечения ТБ с участием других секторов, помимо сектора здравоохранения.</t>
  </si>
  <si>
    <t>Разработка и внедрение организациями сообществ механизмов постоянного мониторинга законов и политики в области здравоохранения, а также эффективности и качества всех услуг, видов деятельности, мероприятий и других факторов, имеющих отношение к конкретному заболеванию, включая профилактику, уход и поддержку, финансирование программ, а также рассмотрение средовых вопросов и факторов (например, нарушение прав человека, криминализация и гендерное неравенство), препятствующих эффективной борьбе с заболеваниями, и создание благоприятных условий.</t>
  </si>
  <si>
    <t>Достижение консенсуса в отношении моделей поведения среди сообществ и затронутых групп населения; проведение на местном и национальном уровнях диалога и адвокационной деятельности, направленных на установление ответственности за принятие мер в ответ на эпидемии, в том числе со стороны медицинских служб, программ борьбы с конкретными заболеваниями; а также рассмотрение более широких вопросов, таких как справедливость, права человека и устойчивое финансирование, ориентированных на обеспечение социальных преобразований.</t>
  </si>
  <si>
    <t xml:space="preserve">CУкрепление потенциала групп, организаций и сетей, представляющих сообщества, в таких областях, как: разработка программ, укрепление институционального и организационного потенциала, создание систем, людские ресурсы, лидерство и создание организаций сообществ.
Разработка систем, обеспечивающих наличие устойчивых и предсказуемых финансовых ресурсов для поддержки сообществ и соответствующего управления финансовыми ресурсами со стороны групп, организаций и сетей сообществ.
Разработка систем, обеспечивающих доступ сообществ к технической, материальной и финансовой поддержке.
</t>
  </si>
  <si>
    <t xml:space="preserve">Регулярный сбор данных, учет и отчетность с применением информационной системы управления здравоохранением (ИСУЗ), текущий учет и отчетность/ ведение электронного реестра больных ТБ; отчетность об израсходовании запасов, сбор данных другими поставщиками услуг (ГЧП), сообщества и гражданское общество) и их отчетность; текущая отчетность о комплексных мерах борьбы с коинфекцией ТБ/ВИЧ; отчетность о противоинфекционных мерах; использование в системах надзора контрольного перечня стандартов и критериев (регистрация случаев инфицирования и случаев смерти, системы регистрации актов гражданского состояния); инвентаризационные исследования (например, по методу первичного и повторного обследования) для оценки полноты отчетности о случаях инфицирования и случаях смерти, в том числе в рамках частного сектора; изготовление форм отчетности; подготовка персонала по вопросам ввода данных и составления отчетности; оценка медицинских учреждений, включая оценку качества услуг, оценку и проверку качества данных, включая любые целевые проверки на местах, связанные со сбором данных и отчетностью.  </t>
  </si>
  <si>
    <t>Анализ, интерпретация и использование информации и фактических данных, собранных в рамках оценки программ по ТБ, оценки программ в целом или конкретных компонентов программ, другие консультации; составление и распространение квартальных, полугодовых или годовых отчетов через веб-сайты/ путем опубликования; операционные обследования по конкретным компонентам деятельности/ областям борьбы с туберкулезом.</t>
  </si>
  <si>
    <t>Обследования, связанные с измерением бременем ТБ, показателей лекарственной устойчивости и т.д.; обследования на основе опроса населения, например обследования в области демографии и здравоохранения (ОДЗ), обследования затрат на лечение пациентов; специальные исследования для оценки факторов, препятствующих доступу, и конкретных потребностей различных основных затронутых групп населения.</t>
  </si>
  <si>
    <t xml:space="preserve">Включает создание систем регулярной (годовой) статистической отчетности по основным имеющимся показателям, касающимся управления системой здравоохранения и доступа к услугам, таким как кадровые ресурсы здравоохранения, перечень поставщиков услуг и медицинских учреждений.
Национальные счета здравоохранения и субсчета по ТБ; ежегодный обзор бюджета НПБТ и расходов в разбивке по источникам финансирования; анализ расходов (в соответствии с рекомендациями ВОЗ в отношении отчетности в рамках Партнерства «Остановить ТБ»).
Создание и поддержание информационной системы управления логистикой (ИСУЛ).
</t>
  </si>
  <si>
    <t>Создание/ укрепление и расширение информационной системы регистрации актов гражданского состояния, включая систему регистрации выборочных основных показателей; укрепление отчетности о заболеваемости и смертности на основе больничной статистики; отчетность в отношении причин смертности; создание системы отчетности с использованием коротких сообщений (SMS); обучение общинных медработников по вопросам отчетности в рамках регистрации актов гражданского состояния и отчетности в отношении израсходования запасов лекарственных средств и т.д.</t>
  </si>
  <si>
    <t>Включает деятельность в рамках национальных программ на административном уровне вне пунктов предоставления медицинской помощи, такую как разработка национальных стратегических планов и годовых оперативных планов и бюджетов; надзор, техническая поддержка и надзор на национальном и субнациональном уровнях; планирование людских ресурсов/ кадровое планирование, а также исчисление накладных и эксплуатационных расходов; координация деятельности с районными и местными органами власти; проведение квартальных совещаний, обучение персонала и приобретение офисного оборудования/ компьютерной техники; установление партнерских процессов, включая проведение информационно-разъяснительной деятельности и повышение осведомленности общественности по вопросам борьбы с ТБ, а также расширение коммуникации с участием партнеров и в рамках программы борьбы с туберкулезом; мобилизация лидеров в целях поддержки реализации и устойчивости программ; разработка межсекторальных стратегий и межсекторальное планирование с использованием социальных детерминантов применительно к ТБ и социальной защите (например, справедливость, жилье, труд, бедность и социальное обеспечение); привлечение основных затронутых групп населения к разработке программ.</t>
  </si>
  <si>
    <t>Включает конкретные виды деятельности, связанные с управлением грантами Глобального фонда, на уровне подразделения по управлению проектами/ основного реципиента/ субреципиента. Эти виды деятельности могут включать разработку и представление документов гранта; надзора и техническую поддержку в связи с реализацией грантов Глобального фонда и управления ими, а также выполнение конкретных требований Глобального фонда; надзор на уровне основного реципиента/ субреципиента (в случаях, когда основным реципиентом не является НПБТ); планирование людских ресурсов/ кадровое планирование, а также исчисление накладных и эксплуатационных расходов; координация деятельности с районными и местными органами власти; проведение квартальных совещаний, обучение персонала и приобретение офисного оборудования/ компьютерной техники; мобилизация лидеров в целях поддержки реализации и устойчивости программ; финансовый контроль и аудиторские проверки.</t>
  </si>
  <si>
    <t>Включает укрепление потенциала в области управления закупками и снабжением (УЗС), модернизацию и переоснащение складов.</t>
  </si>
  <si>
    <t>Modular Approach - Measurement Framework</t>
  </si>
  <si>
    <t>Démarche Modulaire - Cadre de Mesure</t>
  </si>
  <si>
    <t>Description</t>
  </si>
  <si>
    <t>(Includes human resources required under each intervention)</t>
  </si>
  <si>
    <t>(Y compris les ressources humaines nécessaires dans chaque intervention)</t>
  </si>
  <si>
    <t>(Incluye los recursos humanos necesarios en cada intervención)</t>
  </si>
  <si>
    <t>Make sure to update component selection if you change language =&gt;</t>
  </si>
  <si>
    <t>Assurez-vous de mettre à jour la sélection du composant si vous changez la langue =&gt;</t>
  </si>
  <si>
    <t>Asegúrese de actualizar la selección de componente si cambia de idioma =&gt;</t>
  </si>
  <si>
    <t>Не забудьте обновить выбор компонента, если вы измените язык =&gt;</t>
  </si>
  <si>
    <t>Date</t>
  </si>
  <si>
    <t>Who</t>
  </si>
  <si>
    <t>What</t>
  </si>
  <si>
    <t>Prog Gap</t>
  </si>
  <si>
    <t>DataSrcRowNbr</t>
  </si>
  <si>
    <t>DataSrcIndId</t>
  </si>
  <si>
    <t>DataSrcLabel</t>
  </si>
  <si>
    <t>CHMS</t>
  </si>
  <si>
    <t>CHS</t>
  </si>
  <si>
    <t>Improving laboratory systems</t>
  </si>
  <si>
    <t>Activities that are aimed at improving equitable distribution and retention of skilled workforce especially in hard-to-reach areas and to serve marginalized populations, which primarily benefit more than one of the three disease outcomes (HIV, TB, malaria)  but may also have broader reach to other health outcomes  (e.g. RMNCH). For example – implementing task-shifting, providing incentives etc.</t>
  </si>
  <si>
    <t>Operationalization of procurement and supply chain management system</t>
  </si>
  <si>
    <t>Improving service delivery infrastructure</t>
  </si>
  <si>
    <t>Supporting procurement and supply management</t>
  </si>
  <si>
    <t>Appui aux systèmes de gestion des achats et de l'approvisionnement</t>
  </si>
  <si>
    <t>Apoyo a la gestión de adquisiciones y suministros</t>
  </si>
  <si>
    <t>Поддержка УЗС</t>
  </si>
  <si>
    <t>Suppression des obstacles juridiques à l'accès aux services</t>
  </si>
  <si>
    <t>Eliminación de las barreras legales de acceso</t>
  </si>
  <si>
    <t>Renforcement des systèmes communautaires</t>
  </si>
  <si>
    <t>Fortalecimiento de los sistemas comunitarios</t>
  </si>
  <si>
    <t>Conception, développement et mise en œuvre des programmes de changement des comportements : y compris la planification, les ressources humaines, la formation, le matériel d’informations, d’éducation et de communication, les campagnes médiatiques ciblées, les actions de proximité et l'éducation par les pairs Comprend des programmes adaptés aux différents besoins des femmes, des hommes et des filles dans la population générale, pour encourager l'usage des préservatifs masculins et féminins, des sexospécificités, du dépistage, des activités de conseil et de la circoncision masculine.   Cela inclut les politiques et les programmes à appliquer sur le lieu de travail.
Sont exclus les programmes visant les populations clés les plus exposées au risque d'infection et les jeunes.</t>
  </si>
  <si>
    <t>Diseño, desarrollo y ejecución de programas de cambio de comportamiento, lo que incluye la planificación, los recursos humanos, la formación, el material de IEC, las campañas focalizadas en los medios de comunicación, la difusión y la educación entre pares. Incluya programas diseñados para las distintas necesidades de hombres, mujeres y niñas de la población general a fin de prestar apoyo en lo que se refiere a preservativos masculinos y femeninos, normas de género, pruebas, asesoramiento y circuncisión masculina.   Esto incluye las políticas y los programas en el lugar de trabajo.
Excluya los programas para poblaciones clave y vulnerables y para los jóvenes.</t>
  </si>
  <si>
    <t>Создание, разработка и реализация программ, направленных на изменение поведения, включая планирование, подготовку людских ресурсов, обучение, обеспечение материалами «ИОК», проведение целенаправленных кампаний в СМИ, аутрич-работу и обучение по принципу «равный — равному». Включает специализированные программы, направленные на удовлетворение различных потребностей мужчин, женщин и девочек из всех групп населения, в целях поддержки распространения мужских и женских презервативов, гендерных норм, тестирования на ВИЧ/консультирования в связи с ВИЧ и мужского обрезания.   Включает политические меры и программы в области занятости населения.
Не включает программы для основных затронутых/уязвимых групп населения и молодежи.</t>
  </si>
  <si>
    <t>Promotion et distribution des préservatifs féminins et masculins pour la prévention du VIH, y compris les liens vers les programmes de changement des comportements. Sont exclus les préservatifs compris dans le volet 2 de la prévention de la transmission de la mère à l'enfant. Sont exclus les programmes visant les populations clés les plus exposées au risque d'infection et les jeunes.</t>
  </si>
  <si>
    <t>Promoción y distribución de preservativos masculinos y femeninos para la prevención del VIH, lo que incluye vínculos a los programas de cambio de comportamiento. Excluya los preservativos incluidos como parte del Flanco 2 de PTMI. Excluya los programas para poblaciones clave y vulnerables y para los jóvenes.</t>
  </si>
  <si>
    <t>Пропаганда использования презервативов и распространение мужских и женских презервативов в целях профилактики ВИЧ (включая связи с программами, направленными на изменение поведения). Не включает мероприятия по распространению презервативов, уже были включены в направление 2 ППМР. Не включает программы для основных затронутых/уязвимых групп населения и молодежи.</t>
  </si>
  <si>
    <t>Promotion et mise à disposition de la circoncision masculine médicalisée pour les adultes, les adolescents et les jeunes y compris des liens vers les programmes de changement des comportements, le dépistage du VIH, les activités de conseil, le diagnostic et le traitement des infections sexuellement transmissibles.</t>
  </si>
  <si>
    <t>Promoción y práctica de la circuncisión médica masculina en adultos, adolescentes y jóvenes, lo que incluye vínculos a programas de cambio de comportamiento, pruebas y asesoramiento de VIH, y diagnóstico y tratamiento de infecciones de transmisión sexual (ITS).</t>
  </si>
  <si>
    <t>Пропаганда и распространение обрезания взрослых мужчин, молодых людей и подростков, включая связи с программами, направленными на изменение поведения, программами тестирования на ВИЧ и консультирования в связи с ВИЧ, а также программами диагностики и лечения ИППП.</t>
  </si>
  <si>
    <t xml:space="preserve">Conception, développement et mise en œuvre des dépistages initiés par le client et le fournisseur de soins, du dépistage du VIH et des actions de conseil communautaires, y compris les campagnes de proximité, à domicile et ciblées.   Comprend les programmes de dépistage du VIH et de conseils ciblant les populations générales.
Sont exclus les programmes visant les populations clés les plus exposées au risque d'infection. </t>
  </si>
  <si>
    <t xml:space="preserve">Diseño, desarrollo y ejecución de pruebas iniciadas por clientes y proveedores, así como pruebas y asesoramiento de VIH con base comunitaria, lo que incluye campañas de difusión con base domiciliaria y focalizadas.   Incluya todos los programas de pruebas y asesoramiento de VIH dirigidos a poblaciones generales.
Excluya los programas para poblaciones clave y vulnerables. </t>
  </si>
  <si>
    <t xml:space="preserve">Создание, разработка и реализация программ тестирования по инициативе медицинских работников и пациентов, а также тестирования на ВИЧ и консультирования в связи с ВИЧ на уровне сообществ, включая аутрич и проведение целенаправленных кампаний и мероприятий на дому.   Включает все программы тестирования на ВИЧ и консультирования в связи с ВИЧ всех групп населения.
Не включает программы для уязвимых и основных затронутых групп населения. </t>
  </si>
  <si>
    <t xml:space="preserve">Conception, développement et mise en œuvre des programmes de gestion clinique et syndromique des infections sexuellement transmissibles. Sont exclus les programmes visant les populations clés les plus exposées au risque d'infection. </t>
  </si>
  <si>
    <t xml:space="preserve">Diseño, desarrollo y ejecución de programas de gestión sindrómica y clínica de infecciones de transmisión sexual. Excluya los programas para poblaciones clave y vulnerables. </t>
  </si>
  <si>
    <t xml:space="preserve">Создание, разработка и реализация программ синдромного подхода и клинического лечения инфекций, передаваемых половым путем. Не включает программы для уязвимых и основных затронутых групп населения. </t>
  </si>
  <si>
    <t>Conception, développement et mise en œuvre des interventions permettant d'assurer la sécurité transfusionnelle et d'appliquer les précautions universelles.</t>
  </si>
  <si>
    <t>Diseño, desarrollo y ejecución de intervenciones para garantizar la seguridad hematológica y aplicar precauciones universales.</t>
  </si>
  <si>
    <t>Создание, разработка и реализация мероприятий по обеспечению безопасности переливания крови и соблюдение универсальных мер безопасности</t>
  </si>
  <si>
    <t>Conception et mise en œuvre des programmes visant à renforcer la capacité des familles à protéger et soigner les orphelins et enfants vulnérables, en prolongeant la vie des parents et en offrant un soutien économique et psychosocial, en s'attelant au problème de vulnérabilité des jeunes filles mais aussi en proposant des réponses communautaires et un accès aux services essentiels, notamment l'éducation, la santé, l'enregistrement des naissances et d'autres encore.</t>
  </si>
  <si>
    <t>Diseño y ejecución de programas destinados a fortalecer la capacidad de las familias a fin de proteger y atender a huérfanos y niños vulnerables prolongando la vida de los padres y proporcionando apoyo económico y psicosocial, abordando las vulnerabilidades de las chicas jóvenes y proporcionando otro tipo de apoyo, como respuestas con base comunitaria y acceso a los servicios básicos, lo que incluye la educación y la atención sanitaria, entre otros.</t>
  </si>
  <si>
    <t>Создание, разработка и реализация программ, нацеленных на расширение возможностей семей обеспечивать защиту и уход за сиротами и другими уязвимыми детьми (СУД) за счет увеличения продолжительности жизни родителей, обеспечения экономической, психосоциальной и иной поддержки и снижения степени уязвимости девочек младшего возраста, включая принятие ответных мер на уровне сообществ и обеспечение доступа к основным услугам, включая образование, медицинское обслуживание, регистрацию рождения и др.</t>
  </si>
  <si>
    <t>Conception, développement et mise en œuvre des services de lutte contre le VIH centrés sur les femmes et les filles et tenant compte des sexospécificités, comprenant la prévention des violences liées au sexe et la riposte à celles-ci, l'intégration des services de lutte contre le VIH dans les services de santé génésique, maternelle, néonatale et infantile, la promotion de la santé sexuelle et génésique.</t>
  </si>
  <si>
    <t>Diseño, desarrollo y ejecución de servicios de VIH centrados en mujeres y niñas, y con perspectiva de género, lo que incluye la prevención y las respuestas a la violencia de género, la integración de los servicios en materia de VIH en los servicios de salud reproductiva, materna, neonatal e infantil y la promoción de salud sexual y reproductiva.</t>
  </si>
  <si>
    <t>Создание, разработка и реализация услуг в связи с ВИЧ для женщин и девочек с учетом гендерных факторов, включая меры по предотвращению и борьбе с гендерным насилием, объединение услуг в связи с ВИЧ и услуг в сфере ОЗМНД, а также пропаганду сексуального и репродуктивного здоровья.</t>
  </si>
  <si>
    <t>Conception, développement et mise en œuvre des programmes de changement des comportements, tels que les interventions pour le changement des comportements aux niveaux individuel et communautaire, les stratégies ciblées sur internet, les stratégies de marketing social, les stratégies de proximité proposées dans des lieux où se pratique le sexe. Stratégie en matière d'orientation sexuelle et d'identité de genre.                               
Sont exclus les programmes pour la population générale, la jeunesse et d'autres populations-clés.</t>
  </si>
  <si>
    <t>Diseño, desarrollo y ejecución de programas de cambio de comportamiento, como intervenciones de comportamiento a nivel individual y comunitario, estrategias focalizadas a través de Internet, estrategias basadas en mercadeo social y estrategias de difusión en locales de sexo. Estrategia SOGI.                               
Excluya los programas para la población general, los jóvenes y otras poblaciones clave.</t>
  </si>
  <si>
    <t>Создание, разработка и реализация программ, направленных на изменение поведения, например, индивидуальных мероприятий по изменению поведения или аналогичных мероприятий на уровне сообществ, целенаправленных интернет-стратегий, стратегий на основе социального маркетинга и аутрич-стратегий, ориентированных на места оказания секс-услуг. Стратегия SGOI.                               
Не включает программы для всего населения, молодежи и других основных затронутых групп населения.</t>
  </si>
  <si>
    <t xml:space="preserve">Promotion et distribution des préservatifs féminins et masculins et de lubrifiants compatibles avec les préservatifs pour la prévention du VIH. Liens vers les programmes de changement des comportements.     </t>
  </si>
  <si>
    <t xml:space="preserve">Promoción y distribución de preservativos masculinos y femeninos, así como lubricantes compatibles con estos para vincular la prevención del VIH a los programas de cambio de comportamiento.     </t>
  </si>
  <si>
    <t xml:space="preserve">Пропаганда использования презервативов и распространение мужских и женских презервативов и совместимых с презервативами лубрикантов в целях профилактики ВИЧ (включая связи с программами, направленными на изменение поведения).     </t>
  </si>
  <si>
    <t>Conception, développement et mise en œuvre des dépistages initiés par le client et le fournisseur de soins, des dépistages du VIH et actions de conseils communautaires, y compris les services de proximité, mobiles, les dépistages du partenaire, les campagnes ciblées et les liens vers les soins et les traitements.  
Sont exclus les programmes de dépistage du VIH et de conseils pour la population générale, les jeunes et d'autres populations-clés.</t>
  </si>
  <si>
    <t>Diseño, desarrollo y ejecución de pruebas iniciadas por proveedores y clientes, así como pruebas y asesoramiento de VIH con base comunitaria, lo que incluye la difusión, los servicios móviles, las pruebas para las parejas y las campañas focalizadas que están vinculados a la atención y el tratamiento.  
Excluya los programas de pruebas y asesoramiento de VIH para la población general, los jóvenes y otras poblaciones clave.</t>
  </si>
  <si>
    <t>Создание, разработка и реализация программ тестирования по инициативе медицинских работников и пациентов, а также программ тестирования на ВИЧ и консультирования в связи с ВИЧ на уровне сообществ, включая аутрич, мобильные услуги, тестирование вместе с партнером, проведение целенаправленных кампаний, и связи с программами по уходу и лечению.  
Не включает программы тестирования на ВИЧ и консультирования в связи с ВИЧ для всего населения, молодежи и других основных затронутых групп населения.</t>
  </si>
  <si>
    <t xml:space="preserve">Conception, développement et mise en œuvre des programmes de gestion clinique et syndromique des infections sexuellement transmissibles </t>
  </si>
  <si>
    <t xml:space="preserve">Diseño, desarrollo y ejecución de programas de gestión sindrómica y clínica de infecciones de transmisión sexual. </t>
  </si>
  <si>
    <t xml:space="preserve">Создание, разработка и реализация программ синдромного подхода и клинического лечения инфекций, передаваемых половым путем. </t>
  </si>
  <si>
    <t>Conception, développement et mise en œuvre des programmes consacrés à l'hépatite virale ciblant les consommateurs de drogues injectables, y compris les ressources humaines et la formation, les liens vers les programmes de changement des comportements, le dépistage du VIH et les actions de conseil, les soins et le traitement.                                  
Sont exclus les programmes pour la population générale et d'autres populations-clés.</t>
  </si>
  <si>
    <t>Diseño, desarrollo y ejecución de programas de hepatitis vírica dirigidos a usuarios de drogas inyectables, lo que incluye recursos humanos y formación, vínculos con programas de cambio de comportamiento, pruebas y asesoramiento de VIH, atención y tratamiento.                                  
Excluya los programas para la población general y otras poblaciones clave.</t>
  </si>
  <si>
    <t>Создание, разработка и реализация программ по борьбе с вирусным гепатитом, включая создание и обучение людских ресурсов, а также связи с программами, направленными на изменение поведения, программами тестирования на ВИЧ и консультирования в связи с ВИЧ и программами по уходу и лечению.                                  
Не включает программы для всего населения и основных затронутых групп населения.</t>
  </si>
  <si>
    <t>Conception, développement et mise en œuvre des programmes de changement des comportements, tels que les interventions pour le changement des comportements aux niveaux individuel et communautaire, les stratégies ciblées sur internet, les stratégies de marketing social, les stratégies de proximité proposées dans des lieux où se pratique le sexe : incluant la planification, les ressources humaines, la formation, le matériel, les activités de proximité et l'éducation par les pairs.                                         
Sont exclus les programmes pour la population générale, la jeunesse et d'autres populations-clés.</t>
  </si>
  <si>
    <t>Diseño, desarrollo y ejecución de programas de cambio de comportamiento, como intervenciones de comportamiento a nivel individual o comunitario, estrategias focalizadas basadas en Internet, estrategias basadas en mercadeo social y estrategias de difusión en locales de sexo. Esto incluye la planificación, los recursos humanos, la formación, el material, la difusión y la educación entre pares.                                         
Excluya los programas para la población general, los jóvenes y otras poblaciones clave.</t>
  </si>
  <si>
    <t>Создание, разработка и реализация программ, направленных на изменение поведения, например, индивидуальных мероприятий по изменению поведения или аналогичных мероприятий на уровне сообществ, целенаправленных интернет-стратегий, стратегий на основе социального маркетинга и аутрич-стратегий, ориентированных на места оказания секс-услуг (включая планирование, подготовку людских ресурсов, обучение, обеспечение материалами, аутрич-работу и обучение по принципу «равный — равному»).                                         
Не включает программы для всего населения, молодежи и других основных затронутых групп населения.</t>
  </si>
  <si>
    <t xml:space="preserve">Promotion et distribution des préservatifs féminins et masculins pour la prévention du VIH, y compris la création de la demande, la formation et la distribution. Liens vers les programmes de changement des comportements.     </t>
  </si>
  <si>
    <t xml:space="preserve">Promoción y distribución de preservativos masculinos y femeninos para la prevención del VIH; esto incluye la creación de demanda, la formación y la distribución. Vínculos a programas de cambio de comportamiento.     </t>
  </si>
  <si>
    <t xml:space="preserve">Пропаганда использования презервативов и распространение мужских и женских презервативов в целях профилактики ВИЧ (включая формирование спроса, обучение и распространение). Связи с программами, направленными на изменение поведения.     </t>
  </si>
  <si>
    <t>Conception, développement et mise en œuvre des dépistages initiés par le client et le fournisseur de soins, des dépistages du VIH et actions de conseils communautaires, y compris les services de proximité, mobiles, les dépistages du partenaire et les campagnes ciblées. Liens vers les soins et les traitements.  Sont exclus les programmes pour la population générale, la jeunesse et d'autres populations-clés.</t>
  </si>
  <si>
    <t>Diseño, desarrollo y ejecución de pruebas iniciadas por proveedores y clientes, y pruebas y asesoramiento de VIH con base comunitaria, lo que incluye la difusión, los servicios móviles, las pruebas para las parejas y la campaña focalizada. Vínculos a cuidado y tratamiento.  Excluya los programas para la población general, los jóvenes y otras poblaciones clave.</t>
  </si>
  <si>
    <t>Создание, разработка и реализация программ тестирования по инициативе медицинских работников и пациентов, а также программ тестирования на ВИЧ и консультирования в связи с ВИЧ на уровне сообществ, включая аутрич, мобильные услуги, тестирование вместе с партнером и проведение целенаправленных кампаний. Связи с программами по уходу и лечению.  Не включает программы для всего населения, молодежи и других основных затронутых групп населения.</t>
  </si>
  <si>
    <t>Conception, développement et mise en œuvre des programmes de gestion clinique et syndromique des infections sexuellement transmissibles, y compris les liens vers les services de santé génésique.</t>
  </si>
  <si>
    <t>Diseño, desarrollo y ejecución de programas de gestión sindrómica y clínica de infecciones de transmisión sexual, lo que incluye vínculos con los servicios de salud reproductiva.</t>
  </si>
  <si>
    <t>Создание, разработка и реализация программ синдромного подхода и клинического лечения инфекций, передаваемых половым путем, включая связи с услугами в области репродуктивного здоровья.</t>
  </si>
  <si>
    <t xml:space="preserve">Conception, développement et mise en œuvre de services compréhensifs à l'égard des professionnels du sexe et tenant compte des sexospécificités, comprenant la prévention des violences liées au sexe et la riposte à celles-ci, les services de santé génésique, maternelle, néonatale et infantile, la promotion de la santé sexuelle et génésique. Sont exclus les programmes pour la population générale et d'autres populations-clés. </t>
  </si>
  <si>
    <t xml:space="preserve">Diseño, desarrollo y ejecución de servicios especiales para trabajadores del sexo y con perspectiva de género, lo que incluye la prevención y las respuestas a la violencia de género, servicios de salud reproductiva, materna, neonatal e infantil y la promoción de salud sexual y reproductiva. Excluya los programas para la población general y otras poblaciones clave. </t>
  </si>
  <si>
    <t xml:space="preserve">Создание, разработка и реализация услуг для работников секс-бизнеса с учетом гендерных факторов, включая меры по предотвращению и борьбе с гендерным насилием, услуги в сфере ОЗМНД, а также пропаганду сексуального и репродуктивного здоровья. Не включает программы для всего населения и основных затронутых групп населения. </t>
  </si>
  <si>
    <t>Conception, développement et mise en œuvre des programmes de changement des comportements, tels que les interventions pour le changement des comportements aux niveaux individuel et communautaire, les stratégies ciblées sur internet, les stratégies de marketing social, les stratégies de proximité proposées dans des lieux où se pratique le sexe : incluant la planification, les ressources humaines, la formation, le matériel, les activités de proximité et l'éducation par les pairs. Sont exclus les programmes pour la population générale, la jeunesse et d'autres populations-clés.</t>
  </si>
  <si>
    <t>Diseño, desarrollo y ejecución de programas de cambio de comportamiento, como intervenciones de comportamiento a nivel individual o comunitario, estrategias focalizadas basadas en Internet, estrategias basadas en mercadeo social y estrategias de difusión en locales de sexo. Esto incluye la planificación, los recursos humanos, la formación, el material, la difusión y la educación entre pares. Excluya los programas para la población general, los jóvenes y otras poblaciones clave.</t>
  </si>
  <si>
    <t>Создание, разработка и реализация программ, направленных на изменение поведения, например, индивидуальных мероприятий по изменению поведения или аналогичных мероприятий на уровне сообществ, целенаправленных интернет-стратегий, стратегий на основе социального маркетинга и аутрич-стратегий, ориентированных на места оказания секс-услуг (включая планирование, подготовку людских ресурсов, обучение, обеспечение материалами, аутрич-работу и обучение по принципу «равный — равному»). Не включает программы для всего населения, молодежи и других основных затронутых групп населения.</t>
  </si>
  <si>
    <t xml:space="preserve">Promotion et distribution des préservatifs féminins et masculins, y compris la création de la demande, la formation et la distribution. Liens vers les programmes de changement des comportements. </t>
  </si>
  <si>
    <t xml:space="preserve">Promoción y distribución de preservativos masculinos y femeninos; esto incluye creación de demanda, formación y distribución. Vínculos a programas de cambio de comportamiento. </t>
  </si>
  <si>
    <t xml:space="preserve">Пропаганда использования презервативов и распространение мужских и женских презервативов (включая формирование спроса, обучение и распространение). Связи с программами, направленными на изменение поведения. </t>
  </si>
  <si>
    <t>Diseño, desarrollo y ejecución de pruebas iniciadas por proveedores o clientes, así como pruebas y asesoramiento de VIH con base comunitaria, lo que incluye la difusión, los servicios móviles, las pruebas para las parejas y la campaña focalizada. Vínculos a cuidado y tratamiento.  Excluya los programas para la población general, los jóvenes y otras poblaciones clave.</t>
  </si>
  <si>
    <t>Conception, développement et mise en œuvre des programmes de gestion clinique et syndromique des infections sexuellement transmissibles</t>
  </si>
  <si>
    <t>Diseño, desarrollo y ejecución de programas de gestión sindrómica y clínica de infecciones de transmisión sexual.</t>
  </si>
  <si>
    <t>Создание, разработка и реализация программ синдромного подхода и клинического лечения инфекций, передаваемых половым путем.</t>
  </si>
  <si>
    <t xml:space="preserve">Conception, développement et mise en œuvre des programmes consacrés aux aiguilles et seringues, y compris les ressources humaines et la formation, les liens vers les programmes de changement des comportements, le dépistage du VIH et les actions de conseil, les soins et le traitement. </t>
  </si>
  <si>
    <t xml:space="preserve">Diseño, desarrollo y ejecución de programas de agujas y jeringuillas, lo que incluye recursos humanos y formación, vínculos con programas de cambio de comportamiento, pruebas y asesoramiento de VIH, atención y tratamiento. </t>
  </si>
  <si>
    <t xml:space="preserve">Создание, разработка и реализация программ замены игл и шприцев, включая подготовку и обучение людских ресурсов, а также связи с программами, направленными на изменение поведения, программами тестирования на ВИЧ и консультирования в связи с ВИЧ и программами по уходу и лечению. </t>
  </si>
  <si>
    <t>Conception, développement et mise en œuvre des programmes de traitement de substitution aux opiacés, y compris les ressources humaines et la formation, les liens vers les programmes de changement des comportements, le dépistage du VIH et les actions de conseil, les soins et le traitement.</t>
  </si>
  <si>
    <t>Diseño, desarrollo y ejecución de programas de terapia de sustitución con opiáceos, lo que incluye recursos humanos y formación, vínculos con programas de cambio de comportamiento, pruebas y asesoramiento de VIH, atención y tratamiento.</t>
  </si>
  <si>
    <t>Создание, разработка и реализация программ ОЗТ, включая создание и обучение людских ресурсов, а также связи с программами, направленными на изменение поведения, программами тестирования на ВИЧ и консультирования в связи с ВИЧ и программами по уходу и лечению.</t>
  </si>
  <si>
    <t>Conception, développement et mise en œuvre des programmes consacrés à l'hépatite virale ciblant les consommateurs de drogues injectables, y compris les ressources humaines et la formation, les liens vers les programmes de changement des comportements, le dépistage du VIH et les actions de conseil, les soins et le traitement. Sont exclus les programmes pour la population générale et d'autres populations-clés.</t>
  </si>
  <si>
    <t>Diseño, desarrollo y ejecución de programas de hepatitis vírica dirigidos a usuarios de drogas inyectables, lo que incluye recursos humanos y formación, vínculos con programas de cambio de comportamiento, pruebas y asesoramiento de VIH, atención y tratamiento. Excluya los programas para la población general y otras poblaciones clave.</t>
  </si>
  <si>
    <t>Создание, разработка и реализация программ по борьбе с вирусным гепатитом, включая создание и обучение людских ресурсов, а также связи с программами, направленными на изменение поведения, программами тестирования на ВИЧ и консультирования в связи с ВИЧ и программами по уходу и лечению. Не включает программы для всего населения и основных затронутых групп населения.</t>
  </si>
  <si>
    <t xml:space="preserve">Conception, développement et mise en œuvre des programmes de dépistage du VIH et actions de conseil : les dépistages initiés par le client et le fournisseur de soins, communautaires, y compris les services mobiles et les dépistages du partenaire. Cela comprend la création de la demande, la formation, les ressources humaines et les liens vers les soins et traitements.  </t>
  </si>
  <si>
    <t xml:space="preserve">Diseño, desarrollo y ejecución de pruebas y asesoramiento de VIH iniciados por los proveedores y los clientes, y con base comunitaria, lo que incluye servicios móviles y pruebas para las parejas. Esto incluye creación de demanda, formación, recursos humanos y vínculos a la atención y el tratamiento.  </t>
  </si>
  <si>
    <t xml:space="preserve">Создание, разработка и реализация программ тестирования на ВИЧ и консультирования в связи с ВИЧ (по инициативе медицинских работников, по инициативе пациентов и на основе сообществ), включая мобильные услуги и тестирование вместе с партнером. Включает формирование спроса, обучение, подготовку людских ресурсов и связи с программами по уходу и лечению.  </t>
  </si>
  <si>
    <t>Conception, développement et mise en œuvre des programmes de changement des comportements destinés aux jeunes, y compris les interventions pour le changement des comportements aux niveaux individuel et communautaire, les stratégies ciblées sur internet, les stratégies de marketing social, les stratégies de proximité proposées dans des lieux où se pratique le sexe : incluant les activités de proximité et l'éducation par les pairs, les compétences de vie et de réduction des risques. Sont exclus les programmes pour la population générale et d'autres populations-clés.</t>
  </si>
  <si>
    <t>Diseño, desarrollo y ejecución de programas de cambio de comportamiento destinados a jóvenes, lo que incluye intervenciones de comportamiento a nivel individual o comunitario, estrategias focalizadas basadas en Internet, estrategias basadas en mercadeo social y estrategias de difusión en locales de sexo. Esto incluye difusión y educación entre pares, y habilidades para la vida diaria y para la reducción de riesgos. Excluya los programas para la población general y otras poblaciones clave.</t>
  </si>
  <si>
    <t>Создание, разработка и реализация программ, направленных на изменение поведения молодых людей, включая мероприятия по изменению поведения (индивидуальные и на уровне сообществ), целенаправленные интернет-стратегии, стратегии на основе социального маркетинга, аутрич-стратегии, ориентированные на места оказания секс-услуг, аутрич-работу, обучение по принципу «равный — равному», развитие жизненных навыков и навыков, необходимых для снижения риска. Не включает программы для всего населения и основных затронутых групп населения.</t>
  </si>
  <si>
    <t xml:space="preserve">Promotion et distribution de préservatifs aux jeunes gens sexuellement actifs, cela comprend la création de la demande, la formation et la distribution ; liens vers les programmes de changement des comportements.     </t>
  </si>
  <si>
    <t xml:space="preserve">Promoción y distribución de preservativos para jóvenes sexualmente activos, lo que incluye creación de demanda, formación y distribución; vínculos a los programas de cambio de comportamiento.     </t>
  </si>
  <si>
    <t xml:space="preserve">Пропаганда использования презервативов и распространение презервативов среди сексуально активных молодых людей, включая формирование спроса, обучение и распространение, а также связи с программами, направленными на изменение поведения.     </t>
  </si>
  <si>
    <t xml:space="preserve">Conception, développement et mise en œuvre des programmes de dépistage du VIH et actions de conseil adaptés aux jeunes, incluant les dépistages initiés par le client et le fournisseur de soins, le dépistage du VIH et actions de conseils communautaires, y compris les services mobiles et les dépistages du partenaire. Cela comprend la création de la demande, la formation, les ressources humaines et les liens vers les soins et traitements.  </t>
  </si>
  <si>
    <t xml:space="preserve">Diseño, desarrollo y ejecución de programas de pruebas y asesoramiento de VIH especiales para jóvenes, lo que incluye los iniciados por el proveedor, los iniciados por el cliente y los de base comunitaria, incluidos los servicios móviles y las pruebas para las parejas. Esto incluye creación de demanda, formación, recursos humanos y vínculos a la atención y el tratamiento.  </t>
  </si>
  <si>
    <t xml:space="preserve">Создание, разработка и реализация программ тестирования на ВИЧ и консультирования в связи с ВИЧ для молодежи, включая тестирование на ВИЧ (по инициативе медицинских работников, по инициативе пациентов и на основе сообществ), мобильные услуги и тестирование вместе с партнером. Включает формирование спроса, обучение, подготовку людских ресурсов и связи с программами по уходу и лечению.  </t>
  </si>
  <si>
    <t xml:space="preserve">Conception, développement et mise en œuvre de services adaptés aux adolescents et aux jeunes et tenant compte des sexospécificités, comprenant la prévention des violences faites aux enfants et la riposte à celles-ci, les services de santé génésique, maternelle, néonatale et infantile adaptés aux jeunes, la promotion de la santé sexuelle et génésique. Sont exclus les programmes pour la population générale et d'autres populations-clés. </t>
  </si>
  <si>
    <t xml:space="preserve">Diseño, desarrollo y ejecución de servicios especiales para adolescentes y jóvenes con perspectiva de género, lo que incluye la prevención y las respuestas a la violencia contra niños, los servicios de salud reproductiva, materna, neonatal e infantil para jóvenes y la promoción de salud sexual y reproductiva. Excluya los programas para la población general y otras poblaciones clave. </t>
  </si>
  <si>
    <t xml:space="preserve">Создание, разработка и реализация программ для подростков и молодежи с учетом гендерных факторов, включая меры по предотвращению и борьбе с гендерным насилием, услуги в сфере ОЗМНД для молодежи, а также пропаганду сексуального и репродуктивного здоровья. Не включает программы для всего населения и основных затронутых групп населения. </t>
  </si>
  <si>
    <t>Conception et mise en œuvre d'autres interventions spécifiques aux populations-clés jeunes, p. ex. les interventions destinées aux jeunes hommes ayant des rapports sexuels avec des hommes et la réduction des risques chez les jeunes gens consommateurs de drogues injectables.</t>
  </si>
  <si>
    <t>Diseño y ejecución de otras intervenciones específicas para poblaciones clave, por ejemplo, intervenciones dirigidas a hombres jóvenes que tienen relaciones sexuales con hombres y reducción del daño en usuarios de drogas inyectables jóvenes.</t>
  </si>
  <si>
    <t>Создание, разработка и реализация конкретных мероприятий для основных затронутых групп молодежи, например, мероприятий, направленных на молодых МСМ, и мероприятий по снижению вреда для молодых ПИН.</t>
  </si>
  <si>
    <t xml:space="preserve">Conception, développement et mise en œuvre des programmes destinés à la prévention primaire du VIH chez les femmes en âge de procréer, dans le cadre des services liés à la santé génésique tels que les soins prénatals, postpartum/natals, ainsi que d’autres points de prestation de services liés au VIH, incluant le travail avec les structures communautaires. </t>
  </si>
  <si>
    <t xml:space="preserve">Diseño, desarrollo y ejecución de programas dirigidos a la prevención primaria del VIH entre mujeres en edad reproductiva en los servicios relacionados con la salud reproductiva, como la atención prenatal, la atención postparto y postnatal y otros puntos de prestación de servicios en materia de salud y VIH, lo que incluye el trabajo con estructuras comunitarias. </t>
  </si>
  <si>
    <t xml:space="preserve">Создание, разработка и реализация программ первичной профилактики ВИЧ для женщин детородного возраста в рамках программ по предоставлению услуг, связанных с репродуктивным здоровьем, в антенатальных клиниках, родильных домах, послеродовых клиниках и других пунктах предоставления медицинских и связанных с ВИЧ услуг, включая работу со структурами на уровне сообществ. </t>
  </si>
  <si>
    <t>Conception, développement et mise en œuvre des programmes de santé génésique destinés aux femmes vivant avec le VIH, y compris les liens et les mécanismes d'orientation.</t>
  </si>
  <si>
    <t>Diseño, desarrollo y ejecución de programas de salud reproductiva destinados a mujeres que viven con el VIH, lo que incluye vinculaciones y derivaciones.</t>
  </si>
  <si>
    <t>Создание, разработка и реализация программ репродуктивного здоровья, для женщин, живущих с ВИЧ, включая связи с другими программами и возможности направления на лечение.</t>
  </si>
  <si>
    <t xml:space="preserve">Conception, développement et mise en œuvre des programmes destinés à prévenir la transmission de la mère à l'enfant, incluant le dépistage du VIH et les activités de conseil, les antirétroviraux, les interventions tout au long du continuum de la grossesse, de l'accouchement et de l'allaitement au sein. Veuillez inclure les dispositions des options A et B. </t>
  </si>
  <si>
    <t xml:space="preserve">Diseño, desarrollo y ejecución de programas destinados a prevenir la transmisión vertical, lo que incluye pruebas y asesoramiento de VIH, antirretrovirales, e intervenciones a lo lardo de todo el embarazo, el parto y la lactancia materna. Incluya provisiones para las opciones A y B. </t>
  </si>
  <si>
    <t xml:space="preserve">Создание, разработка и реализация программ профилактики вертикальной передачи ВИЧ, включая тестирование на ВИЧ и консультирование в связи с ВИЧ, предоставление АРВ-препаратов и мероприятия во время беременности, родов и после родов при кормлении грудью. Необходимо заполнить варианты A и B. </t>
  </si>
  <si>
    <t xml:space="preserve">Conception, développement et mise en œuvre des programmes destinés à fournir des services de soins, traitement et prise en charge du VIH aux femmes séropositives et à leur famille, y compris le diagnostic infantile précoce. </t>
  </si>
  <si>
    <t xml:space="preserve">Diseño, desarrollo y ejecución de programas destinados a proporcionar atención, tratamiento y apoyo en materia de VIH para mujeres con diagnóstico positivo y sus familias, lo que incluye el diagnóstico precoz en lactantes. </t>
  </si>
  <si>
    <t xml:space="preserve">Создание, разработка и реализация программ по обеспечению ухода, лечения и поддержки ВИЧ-инфицированных женщин и их семей, включая раннюю диагностику ВИЧ у новорожденных. </t>
  </si>
  <si>
    <t>Conception, développement et mise en œuvre d'interventions complètes préalables au traitement antirétroviral, y compris la confirmation du statut infectieux à VIH, le stade de la maladie, l'évaluation et le suivi cliniques des données de référence avant le début du traitement, dont la préparation au traitement.</t>
  </si>
  <si>
    <t>Diseño, desarrollo y ejecución de intervenciones completas de pre-TARV que incluyen la confirmación del estado de infección del VIH, la estadificación de la enfermedad, la evaluación y el seguimiento clínicos de línea de base antes del inicio del tratamiento y la preparación del tratamiento.</t>
  </si>
  <si>
    <t>Создание, разработка и реализация комплексных мероприятий до начала АРТ, включая подтверждение ВИЧ-статуса, определение стадии заболевания, проведение исходных клинических анализов и мониторинг до начала АРТ (в том числе оценка готовности к терапии).</t>
  </si>
  <si>
    <t xml:space="preserve">Conception, développement et mise en œuvre de programmes de thérapie antirétrovirale pour toutes les populations, à l'exception de la prophylaxie dans le cadre des options A et B, incluses dans le module de prévention de la transmission de la mère à l'enfant. Cela comprend les traitements de première, deuxième et troisième intention des adultes et des enfants, le traitement dans le cadre de la prévention et des dispositions d'extension aux options B+, ainsi que les prophylaxies pré-exposition et post-exposition. Cela comprend les liens et mécanismes d'orientation vers les soins et la prise en charge.  </t>
  </si>
  <si>
    <t xml:space="preserve">Diseño, desarrollo y ejecución de programas de TARV para todas las poblaciones con excepción de la profilaxis en las opciones A y B que se incluyen en el módulo de PTMI. Esto incluye, en primer lugar, tratamiento de segunda y tercera línea tanto para adultos como para niños, tratamiento como prevención y provisiones para la expansión a la opción B+, así como profilaxis previa y posterior a la exposición. Esto incluye vínculos y derivaciones a la atención y apoyo.  </t>
  </si>
  <si>
    <t xml:space="preserve">Создание, разработка и реализация программ АРТ для всех групп населения, за исключением профилактических программ, указанных для вариантов A и B, которые должны быть включены в модуль по ППМР. Включает программы терапии препаратами первого, второго и третьего ряда для взрослых и детей, программы профилактического лечения и положения для расширения варианта B+, а также программы доконтактной и постконтактной профилактики (ДКП и ПКП). Включает связи с другими программами и возможности направления для получения ухода и лечения.  </t>
  </si>
  <si>
    <t xml:space="preserve">Cela comprend le suivi biologique et clinique au début du traitement et durant la thérapie antirétrovirale. </t>
  </si>
  <si>
    <t xml:space="preserve">Esto incluye seguimiento clínico y de laboratorio en el inicio del tratamiento y durante el TARV. </t>
  </si>
  <si>
    <t xml:space="preserve">Включает клинический и лабораторный мониторинг при начале и во время АРТ. </t>
  </si>
  <si>
    <t>Conception, développement et mise en œuvre d'une stratégie complète d'observance du traitement au niveau du programme/de l'établissement et au niveau de la communauté.</t>
  </si>
  <si>
    <t>Diseño, desarrollo y ejecución de una estrategia completa de observancia del tratamiento tanto en el nivel programático/de centro como en el nivel comunitario.</t>
  </si>
  <si>
    <t>Создание, разработка и реализация комплексной стратегии по обеспечению приверженности лечения, как на программном уровне/уровне учреждений, так и на уровне сообществ.</t>
  </si>
  <si>
    <t>Conception, développement et mise en œuvre des programmes de diagnostic et de traitement des infections opportunistes, y compris la vaccination, le diagnostic et le traitement de l'hépatite virale — la tuberculose est exclue.</t>
  </si>
  <si>
    <t>Diseño, desarrollo y ejecución de programas de diagnóstico y tratamiento de infecciones oportunistas, lo que incluye la vacunación, el diagnóstico y el tratamiento de la hepatitis vírica (no se incluye la tuberculosis).</t>
  </si>
  <si>
    <t>Создание, разработка и реализация программ по диагностике и лечению оппортунистических инфекций (ОИ), включая вакцинацию против вирусного гепатита, а также диагностику и лечение этого заболевания, и исключая ТБ.</t>
  </si>
  <si>
    <t xml:space="preserve"> Conception, développement et mise en œuvre d'un programme de soutien complet, y compris le soutien psychosocial, l'optimisation de la nutrition et la génération de revenus, etc. </t>
  </si>
  <si>
    <t xml:space="preserve"> Diseño, desarrollo y ejecución de un programa completo de apoyo, lo que incluye apoyo psicosocial, optimización de la nutrición y generación de ingresos, etc. </t>
  </si>
  <si>
    <t xml:space="preserve"> Создание, разработка и реализация комплексных программ поддержки, включая психосоциальную поддержку, оптимизацию питания, создание источников доходов и др. </t>
  </si>
  <si>
    <t>Cela comprend d'autres services de santé ambulatoires.</t>
  </si>
  <si>
    <t>Esto incluye otros servicios de salud ambulatorios.</t>
  </si>
  <si>
    <t>Включает другие амбулаторные медицинские услуги.</t>
  </si>
  <si>
    <t xml:space="preserve">Cela comprend les soins hospitaliers, dont les soins palliatifs.  </t>
  </si>
  <si>
    <t xml:space="preserve">Esto incluye la atención hospitalaria y la atención paliativa.  </t>
  </si>
  <si>
    <t xml:space="preserve">Включает стационарное лечение, в том числе паллиативный уход.  </t>
  </si>
  <si>
    <t>Interventions dans les populations-clés jeunes dans le cadre des programmes pour les adolescents et la jeunesse</t>
  </si>
  <si>
    <t>Intervenciones de poblaciones clave como parte de los programas para adolescentes y jóvenes</t>
  </si>
  <si>
    <t>Мероприятия для основных затронутых групп молодежи проводятся в рамках программ для подростков и молодежи</t>
  </si>
  <si>
    <t>Prise en charge communautaire de la tuberculose</t>
  </si>
  <si>
    <t>Prestación de servicios de atención de la tuberculosis en la comunidad</t>
  </si>
  <si>
    <t>Populations clés touchées</t>
  </si>
  <si>
    <t>Poblaciones clave afectadas</t>
  </si>
  <si>
    <t xml:space="preserve">Cette intervention comprend la détection précoce de toutes formes de tuberculose dans tous les groupes d'âge. Cela comprend le diagnostic de la tuberculose grâce à la microscopie de frottis d’expectorations (microscopie ZN et à fluorescence LED) et aux outils moléculaires de dépistage rapide, permettant d'effectuer un diagnostic précoce et rapide (p. ex. Xpert MTB/RIF) ainsi que la mise en culture et le test de sensibilité aux médicaments ; cela inclut également d'autres outils tels que les rayons X pour confirmer le diagnostic dans les cas de tuberculose à frottis négatif et extrapulmonaire, chez l'enfant et les personnes vivant avec le VIH ; 
en outre, cela inclut les activités liées au renforcement des prestations de services spécifiques à la tuberculose, telles que la rénovation et l'équipement des infrastructures de laboratoire et les mécanismes d'orientation des échantillons vers les niveaux de laboratoire supérieurs en vue d'analyses supplémentaires. 
Soutien de l'accès au diagnostic pour les plus pauvres. </t>
  </si>
  <si>
    <t xml:space="preserve">Esta intervención incluye la pronta detección de todas las formas de tuberculosis entre población de todas las edades. Incluye el diagnóstico de la tuberculosis utilizando microscopia de frotis de esputo (ZN y/o LED-FM) y las herramientas moleculares rápidas para el diagnóstico precoz y rápido (por ejemplo, Xpert MTB/RIF), así como cultivos y PSM; también incluye otras herramientas tales como rayos X para respaldar el diagnóstico entre los casos de tuberculosis con frotis negativo y extrapulmonar, los niños y las personas que viven con el VIH; 
Además incluye actividades relacionadas con el fortalecimiento de la prestación de servicios de tuberculosis, como la renovación y el equipamiento de la infraestructura de laboratorio y los mecanismos de derivación de especímenes desde los laboratorios de nivel inferior a los de nivel superior para realizar pruebas adicionales. 
Apoyo al acceso al diagnóstico para las personas con menos recursos. </t>
  </si>
  <si>
    <t xml:space="preserve">Il comprend le traitement standard sous surveillance, avec des médicaments de première intention, y compris les préparations pédiatriques, avec un soutien social pour les patients atteints de tuberculose sensible aux médicaments et des soins innovants centrés sur le patient. Analyses cliniques et/ou en laboratoire pour surveiller les réponses aux traitements ; cela inclut également les activités liées au renforcement de la prestation des services spécifiques à la tuberculose, telles la rénovation et l'équipement des infrastructures de prestation de services, p. ex. les établissements de santé. 
Pharmacovigilance active (en cas d'utilisation de médicaments qui n'ont pas encore terminé les essais de phase III) </t>
  </si>
  <si>
    <t xml:space="preserve">Incluye tratamiento estándar y supervisado con medicamentos de primera línea, lo que incluye preparaciones pediátricas con apoyo social para pacientes con tuberculosis farmacosensible y atención innovadora centrada en los pacientes. Pruebas clínicas y/o de laboratorio para supervisar respuestas de tratamiento; además, incluye actividades relacionadas con el fortalecimiento de la prestación de servicios de tuberculosis, como la renovación y el equipamiento de las infraestructuras de prestación de servicios (por ejemplo, establecimientos de salud). 
Farmacovigilancia activa (en el caso del uso de fármacos que aún no hayan completado los ensayos de fase III) </t>
  </si>
  <si>
    <t>Disposition de thérapie préventive à base d’isoniazide pour les enfants en contact avec des cas de tuberculose bactériologiquement confirmés, contrôles administratifs pour la lutte contre l'infection</t>
  </si>
  <si>
    <t>Provisión de terapia preventiva con isoniazida (TPI) para niños en contacto con casos de tuberculosis confirmados bacteriológicamente y controles administrativos para el control de infecciones.</t>
  </si>
  <si>
    <t>Cela inclut de faire participer les prestataires de services publics et privés, et les guérisseurs traditionnels, aux activités de lutte contre la tuberculose (diagnostic, traitement et suivi des patients). Les approches mixtes public-privé font référence aux prestataires privés qui ne font pas partie du Programme national de lutte contre la tuberculose (y compris les cliniques et hôpitaux privés à but lucratif et non lucratif). Les approches public-public font référence aux prestataires publics qui collaborent au Programme national de lutte contre la tuberculose mais qui ne sont pas inclus dans le Programme national de lutte contre la tuberculose.</t>
  </si>
  <si>
    <t>Esto incluye la implicación de proveedores públicos y privados, así como de curanderos tradicionales en las actividades de control de la tuberculosis (diagnóstico, tratamiento y seguimiento de los pacientes). El término "publicoprivado" (MPP) se refiere a los proveedores privados que no pertenecen al PNCT (lo que incluye clínicas y hospitales privados sin fines de lucro y con fines de lucro). El término "mezcla de los sectores público-público" se refiere a los proveedores públicos que colaboran con el PNCT pero que no pertenecen al mismo.</t>
  </si>
  <si>
    <t xml:space="preserve">Renforcement des capacités de prestation de service au niveau communautaire. Cela comprend la formation et le renforcement des capacités des prestataires de services spécifiques à la tuberculose, les patients tuberculeux, les interventions communautaires et les services de proximité à l'intention des patients tuberculeux. </t>
  </si>
  <si>
    <t xml:space="preserve">Desarrollo de capacidades para la prestación de servicios a nivel comunitario. Esto incluye la formación y el desarrollo de capacidades de los proveedores de servicios de tuberculosis, los pacientes con tuberculosis, las intervenciones con base comunitaria y los servicios de difusión para los pacientes con tuberculosis. </t>
  </si>
  <si>
    <t xml:space="preserve">Cela comprend la détection active de cas dans les populations-clés affectées et les groupes à haut risque, tels que les prisonniers, les personnes déplacées, les migrants, les populations indigènes/les minorités ethniques, les mineurs, les enfants, les citadins pauvres, les personnes âgées, et l'adaptation des modèles de prise en charge de la tuberculose aux groupes à haut risque.  Cela comprend l'adaptation des services aux besoins des populations spécifiques pour que les services soient centrés sur des personnes et pour améliorer l'accessibilité, l'adéquation et la disponibilité ; adapter le diagnostic et les structures de traitement afin de satisfaire les besoins des populations-clés, p. ex. par le biais de la prévention et de la prise en charge communautaires de la tuberculose, les services de proximité mobiles dans les zones isolées, la collecte communautaire de crachats, les dispositions prises pour le transport des crachats, etc.                                                                 </t>
  </si>
  <si>
    <t xml:space="preserve">Esto incluye la detección de casos activos entre las poblaciones clave afectadas y los grupos de alto riesgo (como presos, personas desplazadas, migrantes, minorías étnicas/poblaciones indígenas, mineros, niños, personas con pocos recursos en centros urbanos y ancianos) y la adaptación de los modelos de atención de la tuberculosis en los grupos de alto riesgo.  Esto incluye la adaptación de los servicios a las necesidades de grupos específicos para hacer que los servicios estén centrados en las personas y mejorar la accesibilidad, la adecuación y la disponibilidad; también se incluye la adaptación de las estructuras de diagnóstico y tratamiento para satisfacer las necesidades de las poblaciones clave, por ejemplo, a través de la atención de tuberculosis con base comunitaria y la prevención, la difusión móvil en áreas remotas, la recolección de muestras de esputo con base comunitaria, la organización del transporte de esputo, etc.                                                                 </t>
  </si>
  <si>
    <t>Collaboration avec d'autres prestataires de service pour les patients avec comorbidités y compris la santé génésique, maternelle, néonatale et infantile, le diabète et les activités conjointes, en vue de la prévention et de la prise en charge de la tuberculose, avec d'autres secteurs comme la justice, la main d'œuvre, les mines, etc.</t>
  </si>
  <si>
    <t>Colaboración con otros proveedores de servicios en torno a los pacientes con comorbilidades, lo que incluye la salud reproductiva, materna, neonatal e infantil, la diabetes y actividades de colaboración para la prevención y atención de la tuberculosis, con otros sectores más allá de la salud, tales como la justicia, el trabajo, la minería, etc.</t>
  </si>
  <si>
    <t>Cette intervention fait référence à la mise en œuvre de 12 éléments d'activités conjointes de lutte contre la tuberculose et le VIH, qui sont alignés sur le programme de lutte contre le VIH. Elle comprend la mise en place et le renforcement d'un groupe de coordination, fonctionnel à tous les niveaux, des activités conjointes TB/VIH, la planification conjointe TB/VIH pour intégrer la prestation des services de lutte contre la tuberculose et le VIH ; le dépistage du VIH chez les patients tuberculeux et l'administration précoce des antirétroviraux et du traitement préventif au cotrimoxazole chez les patients coinfectés ; sont inclus également le dépistage de la tuberculose chez les personnes vivant avec le VIH et des outils moléculaires de dépistage rapide pour poser un diagnostic de tuberculose chez les personnes vivant avec le VIH et suspectées d'avoir contracté la TB ; thérapie préventive à base d’isoniazide, mesures de lutte contre les infections. Elle comprend l'approvisionnement des consommables qui ne sont pas couverts par le programme de lutte contre le VIH.</t>
  </si>
  <si>
    <t>Esta intervención se refiere a la aplicación de los 12 elementos de las actividades de colaboración de tuberculosis/VIH, que están alineados con el programa de VIH. Estos incluyen la creación y el fortalecimiento de un órgano de coordinación de las actividades de colaboración de tuberculosis/VIH funcional en todos los niveles y la planificación conjunta de tuberculosis y VIH para integrar la prestación de servicios de ambas enfermedades; incluye además pruebas de VIH en pacientes con tuberculosis e inicio temprano de la terapia antirretroviral y tratamiento preventivo con cotrimoxazol en pacientes coinfectados; también incluye revisión de tuberculosis en personas que viven con el VIH, así como herramientas moleculares para el diagnóstico rápido de la tuberculosis entre personas que viven con el VIH y con sospecha de padecer tuberculosis; TPI, medidas de control de infecciones. Incluye la adquisición de bienes consumibles y medicamentos que no están cubiertos por el programa de VIH.</t>
  </si>
  <si>
    <t>Cela inclut de faire participer les prestataires de services publics et privés, et les guérisseurs traditionnels, aux activités de lutte contre la tuberculose/du VIH (diagnostic, traitement et suivi des patients). Les approches mixtes public-privé font référence aux prestataires privés qui ne font pas partie du Programme national de lutte contre la tuberculose (y compris les cliniques et hôpitaux privés à but lucratif et non lucratif). Les approches public-public font référence aux prestataires publics qui collaborent au Programme national de lutte contre la tuberculose mais qui ne sont pas inclus dans le Programme national de lutte contre la tuberculose.</t>
  </si>
  <si>
    <t>Esto incluye la implicación de proveedores públicos y privados, así como de curanderos tradicionales, en las actividades de control de la tuberculosis/VIH (diagnóstico, tratamiento y seguimiento de los pacientes). El término "publicoprivado" (MPP) se refiere a los proveedores privados que no pertenecen al PNCT (lo que incluye clínicas y hospitales privados sin fines de lucro y con fines de lucro). El término "mezcla de los sectores público-público" se refiere a los proveedores públicos que colaboran con el PNCT pero que no pertenecen al mismo.</t>
  </si>
  <si>
    <t xml:space="preserve">Cela comprend la détection active de cas dans les populations-clés affectées et les groupes à haut risque, tels que les prisonniers, les personnes déplacées, les migrants, les populations indigènes/les minorités ethniques, les mineurs, les enfants, les citadins pauvres, les personnes âgées, et l'adaptation des modèles de prise en charge de la tuberculose/du VIH aux groupes à haut risque, tels que les consommateurs de drogues injectables. Cela comprend l'adaptation des services aux besoins des populations spécifiques pour que les services soient centrés sur les personnes et pour améliorer l'accessibilité, l'adéquation et la disponibilité ; adapter le diagnostic et les structures de traitement afin de satisfaire les besoins des populations-clés, p. ex. par le biais de la prévention et de la prise en charge communautaires de la tuberculose, les services de proximité mobiles dans les zones isolées, la collecte communautaire de crachats, les dispositions prises pour le transport des crachats, etc.                                                 </t>
  </si>
  <si>
    <t xml:space="preserve">Esto incluye la detección de casos activos entre las poblaciones clave afectadas y los grupos de alto riesgo (como presos, personas desplazadas, migrantes, minorías étnicas/poblaciones indígenas, mineros, niños, personas con pocos recursos en centros urbanos y ancianos) y la adaptación de los modelos de atención de tuberculosis/VIH en los grupos de alto riesgo, como los usuarios de drogas inyectables. Esto incluye la adaptación de los servicios a las necesidades de los grupos específicos para hacer que los servicios estén centrados en las personas y mejorar la accesibilidad, la adecuación y la disponibilidad. Adaptación de las estructuras de diagnóstico y tratamiento para cumplir las necesidades de las poblaciones clave, por ejemplo, a través de la prevención y el cuidado de tuberculosis con base comunitaria, la difusión móvil en áreas remotas, la recolección de muestras de esputo con base comunitaria, la organización del transporte de esputo, etc.                                                 </t>
  </si>
  <si>
    <t>Cette intervention inclut la collaboration avec d'autres prestataires de service pour les patients avec comorbidités y compris la santé génésique, maternelle, néonatale et infantile, les comorbidités diabétiques et les activités conjointes, en vue de la prévention et de la prise en charge de la tuberculose/du VIH, avec d'autres secteurs que ceux de la santé.</t>
  </si>
  <si>
    <t>Esta intervención incluye la colaboración con otros proveedores de servicios en torno a pacientes con comorbilidades, lo que incluye la salud reproductiva, materna, neonatal e infantil, las comorbilidades de pacientes con diabetes y actividades de colaboración para la prevención y atención de la tuberculosis/VIH con otros sectores más allá del sector salud.</t>
  </si>
  <si>
    <t xml:space="preserve">Détection précoce, y compris le recours à des outils moléculaires de diagnostic rapide dans des structures décentralisées, la mise en culture et le test de sensibilité aux médicaments, au minimum dans les laboratoires de référence (si ce n'est pas inclus dans le module de prévention et de prise en charge communautaires de la TB) </t>
  </si>
  <si>
    <t xml:space="preserve">Detección temprana, lo que incluye el uso de diagnósticos moleculares rápidos en entornos descentralizados, y cultivos y PSM al menos en los laboratorios de referencia (si no se incluye en el módulo de atención y prevención de la tuberculosis con base comunitaria). </t>
  </si>
  <si>
    <t xml:space="preserve">Approvisionnement sous surveillance d'une deuxième ligne de traitement de la tuberculose multirésistante, administrée selon des modèles de soins appropriés, avec soutien social, gestion des effets indésirables des médicaments et surveillance de la réponse au traitement par les services biologiques et cliniques ; coordination du traitement antirétroviral chez les patients coinfectés vivant avec le VIH.  Pharmacovigilance active (en cas d'utilisation de médicaments qui n'ont pas encore terminé les essais de phase III)              </t>
  </si>
  <si>
    <t xml:space="preserve">Provisión de tratamiento de segunda línea supervisado para pacientes con TB-MR administrado a través de modelos apropiados de atención, con apoyo social, gestión de efectos adversos de los medicamentos y seguimiento de la respuesta al tratamiento por los servicios clínicos y de laboratorio para los pacientes en tratamiento; coordinación del tratamiento antirretroviral en pacientes con coinfección por VIH.  Farmacovigilancia activa (en el caso del uso de fármacos que aún no hayan completado los ensayos de fase III)              </t>
  </si>
  <si>
    <t xml:space="preserve">Mise en œuvre de mesures de lutte contre les infections à tous les niveaux, y compris les mesures administratives appropriées, la coordination des activités de lutte contre l'infection, les mesures de protection personnelle et de contrôles environnementaux. </t>
  </si>
  <si>
    <t xml:space="preserve">Aplicación de medidas de control de infecciones en todos los niveles, incluidas las medidas administrativas adecuadas, la coordinación de acciones de IEC, la protección del personal y las medidas de control medioambiental. </t>
  </si>
  <si>
    <t>Cela inclut de faire participer tous les prestataires de services publics et privés aux activités de lutte contre la tuberculose multirésistante à tous les niveaux (maladie présumée, diagnostic, traitement et suivi des patients). Les approches mixtes public-privé font référence aux prestataires privés qui ne font pas partie du Programme national de lutte contre la tuberculose (y compris les cliniques et hôpitaux privés à but lucratif et non lucratif). Les approches public-public font référence aux prestataires publics qui collaborent au Programme national de lutte contre la tuberculose mais qui ne sont pas inclus dans le Programme national de lutte contre la tuberculose.</t>
  </si>
  <si>
    <t>Esto incluye la implicación de todos los proveedores públicos y privados en las actividades de control de la TB-MR en todos los niveles (casos sospechosos, diagnóstico, tratamiento y seguimiento de pacientes). El término "publicoprivado" (MPP) se refiere a los proveedores privados que no pertenecen al PNCT (lo que incluye clínicas y hospitales privados sin fines de lucro y con fines de lucro). El término "mezcla de los sectores público-público" se refiere a los proveedores públicos que colaboran con el PNCT pero que no pertenecen al mismo.</t>
  </si>
  <si>
    <t xml:space="preserve">Cela comprend la détection active de cas dans les populations-clés affectées et les groupes à haut risque, tels que les prisonniers, les personnes déplacées, les migrants, les populations indigènes/les minorités ethniques, les mineurs, les enfants, les citadins pauvres, les personnes âgées, et l'adaptation des modèles de prise ne charge de la tuberculose multirésistante aux groupes à haut risque.  Cela comprend l'adaptation des services aux besoins des populations spécifiques pour que les services soient centrés sur les personnes et pour améliorer l'accessibilité, l'adéquation et la disponibilité ; adapter le diagnostic et les structures de traitement afin de satisfaire les besoins des populations-clés, p. ex. par le biais de la prévention et de la prise en charge communautaires de la tuberculose, les services de proximité mobiles dans les zones isolées, la collecte communautaire de crachats, les dispositions prises pour le transport des crachats, etc.                                                                  </t>
  </si>
  <si>
    <t xml:space="preserve">Esto incluye la detección de casos activos entre las poblaciones clave afectadas y los grupos de alto riesgo (como presos, personas desplazadas, migrantes, minorías étnicas/poblaciones indígenas, mineros, niños, personas con pocos recursos en centros urbanos y ancianos) y la adaptación de los modelos de atención de la TB-MR en los grupos de alto riesgo.  Esto incluye la adaptación de los servicios a las necesidades de los grupos específicos para hacer que los servicios estén centrados en las personas y mejorar la accesibilidad, la adecuación y la disponibilidad; también incluye la adaptación de las estructuras de diagnóstico y tratamiento para satisfacer las necesidades de las poblaciones clave, por ejemplo, a través de la atención de tuberculosis con base comunitaria y la prevención, la difusión móvil en áreas remotas, la recolección de muestras de esputo con base comunitaria, la organización del transporte de esputo, etc.                                                                  </t>
  </si>
  <si>
    <t>Collaboration avec d'autres prestataires de service pour les patients avec comorbidités y compris la santé génésique, maternelle, néonatale et infantile, les comorbidités diabétiques et les activités conjointes, en vue de la prévention et de la prise en charge de la tuberculose multirésistante, avec d'autres secteurs que ceux de la santé.</t>
  </si>
  <si>
    <t>Colaboración con otros proveedores de servicios en torno a los pacientes con comorbilidades, lo que incluye salud reproductiva, materna, neonatal e infantil, las comorbilidades de pacientes con diabetes y las actividades de colaboración para la prevención y atención de la TB-MR con otros sectores más allá del sector salud.</t>
  </si>
  <si>
    <t>Prévention de la tuberculose multirésistante</t>
  </si>
  <si>
    <t>Prevención de la TB-MR</t>
  </si>
  <si>
    <t>Populations clés affectées</t>
  </si>
  <si>
    <t>IEC/CCC</t>
  </si>
  <si>
    <t>ИОК/РИПИ</t>
  </si>
  <si>
    <t>Comprend les activités liées à la planification et à la mise en œuvre de campagnes de distribution de masse de moustiquaires imprégnées d'insecticide de longue durée, qu'elles ciblent des groupes de population spécifiques ou qu'elles visent une couverture universelle. Comprend la coordination, la planification et la budgétisation, les achats, la logistique, la communication, la mise en œuvre, les formations, etc.</t>
  </si>
  <si>
    <t>Incluye actividades relacionadas con la planificación y ejecución de campañas de distribución de MILD masivas, ya sean dirigidas a grupos de población específicos o de cobertura universal. Aquí se incluyen la coordinación, planificación y creación de presupuestos, adquisición, logística, comunicación, ejecución, formación, etc.</t>
  </si>
  <si>
    <t>Включает мероприятия, связанные с планированием и реализацией массового распространения СОИДД среди определенных групп населения или среди населения в целом. Включает мероприятия по координации, планированию, составлению бюджетов, закупкам, логистике, коммуникации, реализации, обучению, и т.д.</t>
  </si>
  <si>
    <t>Cette intervention englobe tous les efforts visant à
commencer, renforcer ou intensifier la distribution continue de moustiquaires imprégnées d’insecticide longue durée à travers les centres de consultations prénatales, le Programme élargi de vaccination (PEV) ou tout autre service courant fourni dans des établissements de santé publics et privés, afin de maintenir une forte couverture en moustiquaires imprégnées d'insecticide de longue durée. Comprend les activités liées à la coordination et à la planification, aux formations, à la logistique, à la communication, à la supervision, etc.</t>
  </si>
  <si>
    <t>Esta intervención abarca iniciativas destinadas a
iniciar, fortalecer o ampliar la entrega continua de MILD a través de clínicas de atención prenatal, e incluye un Programa Ampliado de Inmunización u otros servicios rutinarios en centros de salud públicos y privados con el fin de mantener una cobertura de MILD alta. Incluye actividades relacionadas con la coordinación y planificación, formación, logística, comunicación, supervisión, etc.</t>
  </si>
  <si>
    <t>Данное мероприятие включает в себя усилия, направленные на 
начало, усиление или расширение непрерывного распространения СОИДД через антенатальные клиники, в рамках расширенных программ иммунизации (РПИ) или путем оказания других регулярных услуг в государственных и частных учреждениях здравоохранения в целях сохранения высокого уровня охвата населения СОИДД. Включает мероприятия, связанные с координацией, планированием, обучением, логистикой, коммуникацией, надзором, и т.д.</t>
  </si>
  <si>
    <t>Comprend la planification et la mise en œuvre de campagnes de pulvérisation intradomiciliaire d'insecticide à effet rémanent ainsi que le recensement des foyers à traiter. Comprend les activités liées à l'approvisionnement en insecticides, en équipements et autres produits de base, les supports IEC pour les campagnes de pulvérisation intradomiciliaire d'insecticide à effet rémanent, les formations, etc.</t>
  </si>
  <si>
    <t>Incluye la planificación y puesta en práctica de campañas de fumigación de interiores con insecticidas de acción residual, así como la enumeración de hogares por fumigar. Entre las actividades, se incluyen la adquisición de insecticidas, equipamiento, otros productos, material de IEC para campañas de fumigación de interiores con insecticidas de acción residual, formación, etc.</t>
  </si>
  <si>
    <t>Включает планирование и реализацию кампаний по обработке помещений инсектицидами длительного действия, а также учет помещений, подлежащих такой обработке. Мероприятия включают в себя закупку инсектицидов, оборудования, других материалов медицинского назначения и материалов «ИОК» для кампаний по ОПИДД, обучение, и т.д.</t>
  </si>
  <si>
    <t>Comprend les stratégies de gestion de l'environnement susceptibles de réduire ou de supprimer les gîtes larvaires de vecteurs par une amélioration de la conception ou de la mise en œuvre des projets de développement des ressources en eau, ainsi que l'utilisation de la lutte biologique (par exemple, larvicides bactériens ou poissons larvivores) pour cibler et tuer les larves de vecteurs. Comprend également les larvicides et adulticides chimiques permettant de réduire les cas de transmission en raccourcissant la durée de vie des vecteurs ou en les tuant.</t>
  </si>
  <si>
    <t>Aquí se incluyen estrategias de gestión medioambiental que permitan reducir o eliminar criaderos de vectores a través de una mejora en el diseño o funcionamiento de los proyectos de desarrollo de recursos hídricos, así como el uso de controles biológicos (como larvicidas bacterianos y peces larvívoros) dirigidos a la eliminación de larvas de vectores. Incluye, además, adulticidas y larvicidas químicos que reducen la transmisión de enfermedades al acortar u obstaculizar la vida de los vectores.</t>
  </si>
  <si>
    <t>Включает стратегии управления окружающей средой, сокращающие или уничтожающие среду размножения переносчиков заболевания путем усовершенствования разработки или реализации водохозяйственных проектов; а также использования мер биологического контроля (например, бактериальных ларвицидов и личинкоядных рыб), направленных на уничтожение личинок переносчиков. Кроме того, сюда относится применение химических ларвицидов и инсектицидов, убивающих только взрослых насекомых, снижающих частоту передачи заболевания за счет сокращения или прекращения жизненного цикла его переносчиков.</t>
  </si>
  <si>
    <t>Comprend les activités visant à déterminer et à caractériser l'espèce de moustique dominante dans la région, la densité des vecteurs et le comportement de piqûre, mais également à tester la sensibilité des moustiques aux insecticides. Comprend les activités liées à la planification d'un système de surveillance entomologique et à sa mise en œuvre, la collecte de moustiques, les tests réalisés sur les moustiques, l'approvisionnement en matériel entomologique, les formations, l'entretien des insectariums, etc.</t>
  </si>
  <si>
    <t>Incluye actividades encaminadas a determinar y caracterizar las especies de mosquitos dominantes en el área, la densidad del vector, el comportamiento de picadura, así como pruebas de susceptibilidad de los mosquitos a los insecticidas. Las actividades abarcan la planificación del seguimiento entomológico y su ejecución, recogida de mosquitos y prueba, adquisición de equipo entomológico, formación, mantenimiento de insectario, etc.</t>
  </si>
  <si>
    <t>Включает мероприятия по выявлению и описанию видов комаров, преобладающих в данной местности, определению плотности переносчиков, характеризации поведения, связанного с кровососанием, а также тестированию комаров на чувствительность к инсектицидам. Мероприятия включают в себя планирование и реализацию энтомологического контроля, вылавливание и тестирование особей комаров, закупку энтомологического оборудования, обучение, содержание инсектария, и т.д.</t>
  </si>
  <si>
    <t>Comprend les activités de sensibilisation, de communication et de mobilisation sociale liées à la lutte antivectorielle : préparation de kits de sensibilisation (comprenant les kits pour les organisations communautaires et les organisations non gouvernementales) ; manifestations de sensibilisation et de mobilisation ciblant les décideurs et les acteurs clés ; campagnes multimédias périodiques, émissions TV et radio éducatives, chansons publicitaires, panneaux d'affichage, radio communautaire, etc. ; élaboration et diffusion de supports IEC ; formation des agents de santé communautaires et des volontaires de la communauté sur l'efficacité d'une communication pour le changement de comportement et d'une mobilisation communautaire pour lutter contre le paludisme ; réunions de sensibilisation périodiques des leaders d'opinion au niveau des villages et des communautés.</t>
  </si>
  <si>
    <t>Incluye actividades de promoción, comunicación y movilización social relacionadas con el control de vectores: preparación de kits de promoción (incluidos kits para OBC y ONG); eventos de sensibilización y movilización dirigidos a los responsables de formular las políticas y a otros actores clave; campañas multimediales periódicas, series instructivas de radio y TV, sintonías y vallas publicitarias, radio comunitaria, etc.; desarrollo y distribución de material de IEC; formación de trabajadores de salud y voluntarios comunitarios en comunicación para el cambio de comportamiento y movilización comunitaria sobre la malaria; reuniones de sensibilización periódicas para líderes de opinión de la comunidad y locales.</t>
  </si>
  <si>
    <t>Включает мероприятия по адвокации, коммуникации и социальной мобилизации, связанные с борьбой с переносчиками заболевания: подготовку комплектов для адвокационной работы (включая комплекты для ОС и НПО); мероприятия, направленные на активизацию и мобилизацию директивных органов и основных участников; периодическое проведение мультимедийных кампаний, серий обучающих передач по радио и ТВ, использование информационных джинглов, рекламных щитов, общинных радиостанций, и т.д.; разработку и распространение материалов «ИОК»; обучение общинных медицинских работников и волонтеров эффективным методам РИПИ и мобилизации сообществ в связи с малярией; периодическое проведение встреч, направленных на активизацию авторитетных лидеров на уровне сообществ и деревень.</t>
  </si>
  <si>
    <t>Comprend les activités liées au dépistage et au traitement des cas de paludisme : approvisionnement en matériel de diagnostic, tests de dépistage rapide, réactifs et médicaments antipaludiques, assurance qualité des laboratoires, formation des prestataires de soins et assistance technique.</t>
  </si>
  <si>
    <t>Incluye actividades relacionadas con la prueba y el tratamiento de casos de malaria, que abarcan la adquisición de equipo de diagnóstico, pruebas de diagnóstico rápidas, reactivos y medicamentos antipalúdicos, aseguramiento de la calidad de los laboratorios, formación de proveedores de atención sanitaria y asistencia técnica.</t>
  </si>
  <si>
    <t>Включает мероприятия, связанные с тестированием и лечением пациентов с малярией, такие как закупка диагностического оборудования, быстрых диагностических тестов, химических реагентов и противомалярийных препаратов, обеспечение качества работы лабораторий, обучение медицинских работников и предоставление технической поддержки.</t>
  </si>
  <si>
    <t>Comprend l'affinement de la stratégie de riposte épidémique, en offrant un soutien pour la détection de l'épidémie, la gestion de l'approvisionnement et des produits de santé de base, le recrutement et les salaires.</t>
  </si>
  <si>
    <t>Incluye el perfeccionamiento de una estrategia de respuesta a la epidemia, la prestación de apoyo para la detección de la epidemia, la gestión de productos y suministros de salud, y la contratación y el apoyo salarial.</t>
  </si>
  <si>
    <t>Включает мероприятия, связанные с усовершенствованием стратегии по принятию ответных мер для защиты от эпидемий, поддержкой выявления эпидемий, управлением запасами расходных материалов медицинского назначения, а также поддержкой приема на работу и оплаты труда медицинских работников.</t>
  </si>
  <si>
    <t>Comprend les activités liées au dépistage et au traitement des cas de paludisme au niveau communautaire : approvisionnement en tests de dépistage rapide et médicaments antipaludiques, formation des prestataires de soins et assistance technique.</t>
  </si>
  <si>
    <t>Incluye actividades relacionadas con las pruebas y el tratamiento de los casos de malaria a nivel comunitario que van desde la adquisición de pruebas rápidas de diagnóstico y medicamentos contra la malaria, hasta la formación de los profesionales de la salud y la asistencia técnica.</t>
  </si>
  <si>
    <t>Включает мероприятия, связанные с тестированием на малярию и лечением этого заболевания на уровне сообществ, в том числе закупку быстрых диагностических тестов и противомалярийных препаратов, обучение поставщиков медицинских услуг и техническую поддержку.</t>
  </si>
  <si>
    <t>Comprend des activités de détection active des cas ou d'investigation des foyers d'infection, la formation et l'assistance technique.</t>
  </si>
  <si>
    <t>Incluye actividades para llevar a cabo investigaciones de detección/focos de casos activos, además de formación y asistencia técnica.</t>
  </si>
  <si>
    <t>Включает мероприятия по активному выявлению больных/обследованию очагов заболевания, обучению и технической поддержке.</t>
  </si>
  <si>
    <t>Comprend des activités de surveillance de l'efficacité thérapeutique y compris toute assistance technique requise.</t>
  </si>
  <si>
    <t>Incluye actividades para llevar a cabo programas de vigilancia de la eficacia terapéutica, lo que incluye cualquier asistencia técnica requerida.</t>
  </si>
  <si>
    <t>Включает мероприятия по контролю терапевтической эффективности, в том числе любую техническую поддержку.</t>
  </si>
  <si>
    <t>Comprend des activités liées au traitement des cas graves de paludisme : approvisionnement en médicaments antipaludiques, soutien des services de transfusion sanguine, formation des prestataires de soins et assistance technique.</t>
  </si>
  <si>
    <t>Incluye actividades relacionadas con el tratamiento de los casos graves de malaria, desde la adquisición de medicamentos contra la malaria, hasta el apoyo a los servicios de transfusión sanguínea, la formación de profesionales de atención sanitaria y la asistencia técnica.</t>
  </si>
  <si>
    <t>Включает мероприятия, связанные с лечением тяжелой малярии, в том числе закупку противомалярийных препаратов, поддержку услуг по переливанию крови, обучение поставщиков медицинских услуг и техническую поддержку.</t>
  </si>
  <si>
    <t>Comprend des activités liées au mécanisme de subventionnement du secteur privé y compris les interventions de soutien et de subventionnements.</t>
  </si>
  <si>
    <t>Incluye actividades relacionadas con el mecanismo de copago del sector privado, lo que incluye los copagos y las intervenciones complementarias.</t>
  </si>
  <si>
    <t>Включает мероприятия, связанные с созданием механизмов участия частного сектора в расходах, включая собственно участие в расходах и вспомогательные мероприятия.</t>
  </si>
  <si>
    <t>Comprend les activités liées au dépistage et au traitement des cas de paludisme dans le secteur privé : approvisionnement en matériel de diagnostic, tests de dépistage rapide, réactifs et médicaments antipaludiques, assurance qualité des laboratoires, formation des prestataires de soins et assistance technique.</t>
  </si>
  <si>
    <t>Incluye actividades relacionadas con la prueba y el tratamiento de los casos de malaria en el sector privado, desde la adquisición de equipo de diagnóstico, hasta las pruebas de diagnóstico rápidas, los reactivos y medicamentos antipalúdicos, el aseguramiento de la calidad de los laboratorios, la formación de proveedores de atención sanitaria y la asistencia técnica.</t>
  </si>
  <si>
    <t>Включает мероприятия, связанные с тестированием на малярию и лечением этого заболевания в частных учреждениях, в том числе закупку диагностического оборудования, быстрых диагностических тестов, реагентов и противомалярийных препаратов, контроль качества работы лабораторий, обучение поставщиков медицинских услуг и техническую поддержку.</t>
  </si>
  <si>
    <t>Comprend des activités liées au retrait des monothérapies à base d'artémisinine, le retrait des médicaments non conformes ou contrefaits, la formation et l'assistance technique.</t>
  </si>
  <si>
    <t>Incluye actividades relacionadas con la eliminación de monoterapias con artemisinina, la eliminación de medicinas subestándar o falsificadas, la formación y la asistencia técnica.</t>
  </si>
  <si>
    <t>Включает мероприятия, связанные с прекращением проведения монотерапии на основе артемизинина, изъятием некачественных или фальсифицированных лекарственных средств, обучением и технической поддержкой.</t>
  </si>
  <si>
    <t>Comprend les activités de sensibilisation, de communication et de mobilisation sociale liées à la prise en charge des cas de paludisme : préparation de kits de sensibilisation (comprenant les kits pour les organisations communautaires et les organisations non gouvernementales) ; manifestations de sensibilisation et de mobilisation ciblant les décideurs et les acteurs clés ; campagnes multimédias périodiques, émissions TV et radio éducatives, chansons publicitaires, panneaux d'affichage, radio communautaire, etc. ; élaboration et diffusion de supports IEC ; formation des agents de santé communautaires et des volontaires de la communauté sur l'efficacité d'une communication pour le changement de comportement et d'une mobilisation communautaire pour lutter contre le paludisme ; réunions de sensibilisation périodiques des leaders d'opinion au niveau des villages et des communautés.</t>
  </si>
  <si>
    <t>Incluye actividades de promoción, comunicación y movilización social relacionadas con la gestión de casos de malaria: preparación de kits de promoción (incluidos kits para OBC y ONG); eventos de sensibilización y movilización dirigidos a los responsables de formular las políticas y a otros actores clave; campañas multimediales periódicas, series instructivas de radio y TV, sintonías y vallas publicitarias, radio comunitaria, etc.; desarrollo y distribución de material de IEC; formación de trabajadores de salud y voluntarios comunitarios en comunicación para el cambio de comportamiento y movilización comunitaria sobre la malaria; reuniones de sensibilización periódicas para líderes de opinión de la comunidad y locales.</t>
  </si>
  <si>
    <t>Включает мероприятия по адвокации, коммуникации и социальной мобилизации, связанные с ведением пациентов с малярией: подготовку комплектов для адвокационной работы (включая комплекты для ОС и НПО); мероприятия, направленные на активизацию и мобилизацию директивных органов и основных участников; периодическое проведение мультимедийных кампаний, серий обучающих передач по радио и ТВ, использование информационных джинглов, рекламных щитов, общинных радиостанций, и т.д.; разработку и распространение материалов «ИОК»; обучение общинных медицинских работников и волонтеров эффективным методам РИПИ и мобилизации сообществ в связи с малярией; периодическое проведение встреч, направленных на активизацию авторитетных лидеров на уровне сообществ и деревень.</t>
  </si>
  <si>
    <t>Renforcement des capacités des agents de santé communautaires</t>
  </si>
  <si>
    <t>Desarrollo de las capacidades de los trabajadores de salud comunitarios</t>
  </si>
  <si>
    <t>Укрепление потенциала медицинских и общинных работников</t>
  </si>
  <si>
    <t>Intensification des agents de santé communautaires</t>
  </si>
  <si>
    <t>Ampliación de los trabajadores de salud comunitarios</t>
  </si>
  <si>
    <t>Распространение деятельности медицинских и общинных работников</t>
  </si>
  <si>
    <t>Développement et mise en œuvre des stratégies, politiques et réglementations sanitaires</t>
  </si>
  <si>
    <t>Desarrollo y aplicación de legislación, estrategias y políticas de salud</t>
  </si>
  <si>
    <t>Разработка и принятие законодательства, стратегий и политических документов</t>
  </si>
  <si>
    <t>Performance, transparence et obligation redditionnelle des systèmes de gestion financière publics dans le secteur de la santé</t>
  </si>
  <si>
    <t>Desempeño, transparencia y responsabilidad de los sistemas públicos de administración financiera en el sector sanitario</t>
  </si>
  <si>
    <t>Результативность, прозрачность и подотчетность государственных систем финансового управления</t>
  </si>
  <si>
    <t>Évaluation juridique et réglementaire et réforme du droit</t>
  </si>
  <si>
    <t>Evaluación del entorno político y legal y reforma de leyes</t>
  </si>
  <si>
    <t>Оценка юридической и политической обстановки и реформирование законодательства</t>
  </si>
  <si>
    <t>Services d'aide juridique et d'enseignement de notions élémentaires de droit</t>
  </si>
  <si>
    <t>Servicios de asesoría legal y alfabetización jurídica</t>
  </si>
  <si>
    <t>Правовая помощь и повышение правовой грамотности</t>
  </si>
  <si>
    <t>Formation juridique pour les fonctionnaires, les agents de santé et les agents de police</t>
  </si>
  <si>
    <t>Formación sobre los derechos de los funcionarios, los profesionales de la salud y la policía</t>
  </si>
  <si>
    <t>Обучение в области прав государственных должностных лиц, работников здравоохранения и сотрудников полиции</t>
  </si>
  <si>
    <t>Suivi des droits juridiques au niveau communautaire</t>
  </si>
  <si>
    <t>Seguimiento de los derechos legales con base comunitaria</t>
  </si>
  <si>
    <t>Мониторинг в области прав человека на уровне сообществ</t>
  </si>
  <si>
    <t>Plaidoyer des politiques de droits juridiques</t>
  </si>
  <si>
    <t>Fomento de políticas sobre derechos humanos</t>
  </si>
  <si>
    <t>Адвокационная деятельность в поддержку политики в области прав человека</t>
  </si>
  <si>
    <t>Suivi communautaire d'obligation redditionnelle</t>
  </si>
  <si>
    <t>Seguimiento de la responsabilidad con base comunitaria</t>
  </si>
  <si>
    <t>Мониторинг подотчетности на уровне сообществ</t>
  </si>
  <si>
    <t>Mobilisation sociale, renforcement des liens communautaires, de la collaboration et de la coordination</t>
  </si>
  <si>
    <t>Movilización social, creación de vínculos, colaboración y coordinación en la comunidad</t>
  </si>
  <si>
    <t>Социальная мобилизация, установление связей внутри сообществ, сотрудничество и координация</t>
  </si>
  <si>
    <t>Renforcement des capacités institutionnelles, de planification et de leadership dans le secteur communautaire</t>
  </si>
  <si>
    <t>Desarrollo de capacidades institucionales, planificación y liderazgo en el sector comunitario</t>
  </si>
  <si>
    <t>Укрепление институционального потенциала, планирование и руководство развитием общинного сектора</t>
  </si>
  <si>
    <t>Politique, planification, coordination et gestion</t>
  </si>
  <si>
    <t>Políticas, planificación, coordinación y gestión</t>
  </si>
  <si>
    <t xml:space="preserve">Comprend l'approvisionnement en traitements préventifs intermittents à base de sulfadoxine-pyriméthamine pendant la grossesse et leur mise à disposition. </t>
  </si>
  <si>
    <t xml:space="preserve">Incluye la adquisición y suministro de tratamiento preventivo intermitente con sulfadoxina/pirimetamina durante el embarazo. </t>
  </si>
  <si>
    <t xml:space="preserve">Включает закупки препаратов и проведение периодического профилактического лечения сульфадоксином в сочетании с пириметамином беременным женщинам. </t>
  </si>
  <si>
    <t>Comprend les activités liées à l'administration de cycles de traitement complets par sulfadoxine-pyriméthamine par l'intermédiaire du Programme élargi de vaccination (PEV) à des intervalles précis correspondant aux calendriers de vaccination systématique</t>
  </si>
  <si>
    <t>Hace referencia a actividades asociadas a la administración de un curso terapéutico completo con sulfadoxina/pirimetamina a través del Programa Ampliado de Inmunización a intervalos definidos correspondientes a los programas de vacunación rutinarios.</t>
  </si>
  <si>
    <t>Касается мероприятий, связанных с проведением полного курса лечения сульфадоксином в сочетании с пириметамином в рамках расширенной программы по иммунизации (РПИ) через определенные временные интервалы, соответствующие стандартным схемам вакцинации.</t>
  </si>
  <si>
    <t>Comprend les activités (dans les zones où la transmission du paludisme se caractérise par une forte saisonnalité) liées à l'administration par intermittence de cycles de traitement antipaludique complets pendant la saison de transmission du paludisme afin de prévenir les épisodes de paludisme, l'objectif étant de maintenir des concentrations thérapeutiques en médicament antipaludique dans le sang pendant toute la période où le risque palustre est le plus élevé. Comprend les activités liées à l'approvisionnement en antipaludéens (AQ-SP), à la pharmacovigilance, au suivi de la pharmacorésistance, etc.</t>
  </si>
  <si>
    <t>Incluye actividades (en áreas con una alta transmisión de malaria estacional) relacionadas con la administración intermitente de cursos de tratamiento completos con un medicamento antipalúdico durante la estación de transmisión de la malaria con el fin de prevenir la enfermedad gracias al mantenimiento de concentraciones terapéuticas de dicho medicamento en la sangre durante el período de mayor riesgo. Entre estas actividades, se incluye la adquisición de medicamentos antipalúdicos (amodiaquina y sulfadoxina/pirimetamina), farmacovigilancia, seguimiento de la resistencia a los medicamentos, etc.</t>
  </si>
  <si>
    <t>Включает мероприятия (в регионах с высоким уровнем сезонного распространения малярии), связанные с периодическим проведением полных курсов лечения противомалярийными препаратами в течение сезона передачи малярии в целях профилактики малярийных заболеваний путем поддержания необходимой концентрации противомалярийного препарата в крови на протяжении всего периода максимального риска заражения этим заболеванием. Включает закупки противомалярийных препаратов (сульфадоксина, пириметамина и амодиахина), фармаконадзор, мониторинг лекарственной устойчивости, и т.д.</t>
  </si>
  <si>
    <t>Comprend les activités de sensibilisation, de communication et de mobilisation sociale liées aux interventions de prévention spécifique : préparation de kits de sensibilisation (comprenant les kits pour les organisations communautaires et les organisations non gouvernementales) ; manifestations de sensibilisation et de mobilisation ciblant les décideurs et les acteurs clés ; création de la demande en termes de fréquentation du centre de consultations prénatales, campagnes multimédias périodiques, émissions TV et radio éducatives, chansons publicitaires, panneaux d'affichage, radio communautaire, etc. ; élaboration et diffusion de supports d’informations, d’éducation et de communication ; formation des agents de santé communautaires et des volontaires de la communauté sur l'efficacité d'une communication pour le changement de comportement et d'une mobilisation communautaire pour lutter contre le paludisme ; réunions de sensibilisation périodiques des leaders d'opinion au niveau des villages et des communautés.</t>
  </si>
  <si>
    <t>Incluye actividades de fomento, comunicación y movilización social relacionadas con intervenciones de prevención específicas: preparación de kits de fomento (incluidos kits para OBC y ONG); eventos de sensibilización y movilización dirigidos a los responsables de formular las políticas y a otros participantes clave; creación de demanda de asistencia a clínicas de atención prenatal, campañas multimediales periódicas, series instructivas de radio y TV, sintonías y vallas publicitarias, radio comunitaria, etc.; desarrollo y distribución de material de IEC; formación de trabajadores de salud y voluntarios comunitarios en comunicación para el cambio de comportamiento y movilización comunitaria sobre la malaria; reuniones de sensibilización periódicas para líderes de opinión de la comunidad y locales.</t>
  </si>
  <si>
    <t>Включает мероприятия по адвокации, коммуникации и социальной мобилизации, связанные с проведением конкретных профилактических мероприятий: подготовку комплектов для адвокационной работы (включая комплекты для ОС и НПО); мероприятия, направленные на активизацию и мобилизацию директивных органов и основных участников; увеличение числа посещений антенатальных клиник; периодическое проведение мультимедийных кампаний, серий обучающих передач по радио и ТВ, использование информационных джинглов, рекламных щитов, общинных радиостанций, и т.д.; разработку и распространение материалов «ИОК»; обучение общинных медицинских работников и волонтеров эффективным методам РИПИ и мобилизации сообществ в связи с малярией; периодическое проведение встреч, направленных на активизацию авторитетных лидеров на уровне сообществ и деревень.</t>
  </si>
  <si>
    <t>Comprend les activités destinées à améliorer l'efficience et l'efficacité des systèmes de gestion organisationnelle des prestations de service, dans les établissements de santé ou les organisations communautaires, telles que la formation des responsables des établissements de santé, le développement et la mise en œuvre des réglementations liées à la prestation de services, l'amélioration de l'organisation des services et des systèmes de prise en charge (p. ex. les systèmes d'orientation, la gestion des déchets, etc.), le développement des mécanismes de supervision de l'assurance qualité, etc. Elle peut également inclure les résultats opérationnels nécessaires (limité aux pays à revenus faibles et aux états fragiles ; consulter la note d'orientation sur le renforcement des systèmes de santé).  Ces activités devraient bénéficier à plus d'une des trois maladies (VIH, tuberculose, paludisme) et leur portée peut également être élargie à d'autres résultats sanitaires (par exemple, la santé génésique, maternelle, néonatale et infantile).  Des activités similaires bénéficiant à seulement l'une de ces maladies, la tuberculose, le paludisme ou les maladies liées au VIH, doivent être comprises dans les subventions concernant la maladie en question.</t>
  </si>
  <si>
    <t>Incluye actividades destinadas a mejorar la eficacia y la eficiencia de los sistemas de gestión organizativos para la prestación de servicios, ya sea en establecimientos de salud o en organizaciones con base comunitaria, tales como gerentes de establecimientos de salud, desarrollo y aplicación de reglamentos relacionados con la prestación de servicios, mejora de los sistemas de organización y gestión de servicios (por ejemplo, sistema de derivación, gestión de residuos, etc.), desarrollo de mecanismos de supervisión para el aseguramiento de la calidad, etc. También pueden incluir los insumos operativos necesarios (limitados a los países de ingresos bajos y estados frágiles; consulte la nota de orientación sobre FSS).  Estas actividades deben beneficiar a los resultados indirectos de más de una de las tres enfermedades (VIH, tuberculosis, malaria) y también pueden tener mayor alcance en otros resultados indirectos en materia de salud (por ejemplo, salud reproductiva, materna, neonatal e infantil).  Las actividades similares que benefician a los resultados indirectos de una sola enfermedad (VIH, tuberculosis o malaria) deben incluirse en las subvenciones para las enfermedades correspondientes.</t>
  </si>
  <si>
    <t>Включает мероприятия, нацеленные на повышение эффективности и результативности систем организационного управления предоставлением услуг медицинскими учреждениями и общинными организациями, такие как обучение руководителей медицинских учреждений; разработка и внедрение нормативных положений, связанных с предоставлением услуг; усовершенствование систем организации и управления услугами (например, систем направления на лечение, систем управления отходами и др.); разработка механизмов надзора для контроля качества и др. В этот раздел можно также включить входные операционные факторы (только для стран с низким уровнем доходов и неустойчивых государств, более подробно см. в Пояснительной записке по УЗС).  Предложенные мероприятия должны способствовать повышению результатов борьбы более чем с одним заболеванием (ВИЧ, ТБ, малярия), а также могут способствовать улучшению долгосрочных результатов в других областях здравоохранения (например, ОЗМНД).  Аналогичные мероприятия, направленные на борьбу только с ВИЧ, ТБ или малярией, должны быть включены в гранты по соответствующим заболеваниям.</t>
  </si>
  <si>
    <t>Activités visant à améliorer les capacités techniques des agents de santé en ce qui concerne la prestation des services et des soins, le soutien, les services sociaux de prévention et services associés, qui bénéficient à plus d'un des trois types de maladies (paludisme, tuberculose et maladies liées au VIH), et dont leur portée peut également être élargie à d'autres résultats sanitaires (par exemple, la santé génésique, maternelle, néonatale et infantile) ; Elles peuvent inclure les formations préparatoires et continues au sein d'ensembles intégrés (p. ex. la gestion intégrée des maladies infantiles) qui prennent en compte au moins l'un des trois types de maladies, à savoir les maladies liées au VIH, la tuberculose et le paludisme, mais qui peuvent également dépasser le cadre de ces trois maladies. La formation dans les zones spécifiques à une maladie (p. ex. la prévention de la transmission de la mère à l'enfant) peut être financée par les subventions de lutte contre la maladie correspondante.</t>
  </si>
  <si>
    <t>Actividades destinadas a mejorar la capacidad técnica del personal de salud en cuanto a la prestación de servicios, la provisión de atención, los servicios de apoyo, prevención y servicios sociales afines que benefician a los resultados indirectos de más de una de las tres enfermedades (VIH, tuberculosis, malaria); también pueden tener un mayor alcance y extenderse a otros resultados indirectos en materia de salud (por ejemplo, salud reproductiva, materna, neonatal e infantil); pueden incluir formación antes de ofertar servicios y también en servicio en paquetes integrados (por ejemplo, gestión integrada de enfermedades infantiles), que cubren una o más enfermedades (VIH, tuberculosis, malaria), pero también pueden ir más allá de las tres enfermedades. La formación en áreas específicas de una sola enfermedad (por ejemplo, PTMI) estaría financiada por las subvenciones de la enfermedad en cuestión.</t>
  </si>
  <si>
    <t>Мероприятия, нацеленные на повышение технического потенциала медицинских работников при предоставлении услуг, обеспечении ухода, поддержки профилактики и оказания сопутствующих социальных услуг, которые способствуют повышению результатов борьбы с несколькими заболеваниями (ВИЧ, ТБ, малярия), а также могут способствовать улучшению долгосрочных результатов в других областях здравоохранения (например, в сфере ОЗМНД). Сюда могут быть включены интегрированные программы обучения перед началом или в процессе работы (например, в области интегрированного ведения болезней детского возраста, ИВБДВ), связанные с одним или несколькими из трех заболеваний (ВИЧ, ТБ, малярия), которые также могут касаться и других заболеваний. Обучение в сфере борьбы с конкретными заболеваниями (например, в сфере ППМР) финансируется в рамках грантов по соответствующему заболеванию.</t>
  </si>
  <si>
    <t xml:space="preserve">Comprend les activités visant à élargir et renforcer le personnel formé et compétent, qui bénéficient essentiellement à plus d'une des trois maladies (VIH, tuberculose, paludisme) mais dont la portée peut également être élargie à d'autres résultats sanitaires (par exemple, la santé génésique, maternelle, néonatale et infantile).  
Le renforcement du personnel de santé pluridisciplinaire (par exemple, docteurs et infirmiers en soins de santé primaires, agents de santé communautaires, etc.) peut être ajouté ici, ainsi que le soutien adéquat aux institutions de formation. Le renforcement des capacités des structures engagées en faveur d'une maladie spécifique (par exemple, les centres de traitement antirétroviral, les dispensaires de lutte contre la tuberculose) doit être soutenu par une subvention de lutte contre la maladie correspondante. </t>
  </si>
  <si>
    <t xml:space="preserve">Actividades dirigidas a la expansión y ampliación de personal capacitado y competente, que mejoran principalmente los resultados indirectos de más de una de las tres enfermedades (VIH, tuberculosis, malaria), pero que pueden tener un mayor alcance y extenderse a otros resultados indirectos en materia de salud (por ejemplo, salud reproductiva, materna, neonatal e infantil).  
La ampliación del personal sanitario multidisciplinar (por ejemplo, médicos y enfermeras de atención primaria, trabajadores de salud comunitarios, etc.) se puede incluir aquí y también se puede proporcionar el apoyo pertinente a las instituciones de formación. El desarrollo de capacidades de los implicados en el tratamiento de una enfermedad específica (por ejemplo, en clínicas de TARV o en dispensarios de tuberculosis) se puede financiar por medio de subvenciones para la enfermedad correspondiente. </t>
  </si>
  <si>
    <t xml:space="preserve">Мероприятия по расширению и распространению деятельности квалифицированных и компетентных работников, которые главным образом направлены на борьбу с несколькими заболеваниями (ВИЧ, ТБ, малярия), но могут также способствовать улучшению долгосрочных результатов в других областях здравоохранения (например, в сфере ОЗМНД).  
Может включать мероприятия по увеличению численности универсальных медицинских кадров (например, врачей и медперсонала первичного звена, общинных медицинских работников, и т.д.), а также предоставление соответствующей поддержки учебным заведениям. Укрепление потенциала медицинских учреждений для пациентов с конкретными заболеваниями (клиник, где проводится АРТ, противотуберкулезных диспансеров, и т.д.) должно быть включено в гранты по соответствующим заболеваниям. </t>
  </si>
  <si>
    <t>Comprend les activités qui contribuent à la planification, l'élaboration et à l'exécution des stratégies, politiques, réglementations, orientations et protocoles liés aux systèmes de santé, en liaison avec les résultats de lutte contre le paludisme, la tuberculose et les maladies liées au VIH, dont la portée peut également être élargie à d'autres résultats sanitaires. Peut également comprendre l'amélioration de la planification, de la gestion, de l'obligation redditionnelle et de l'encadrement stratégiques et opérationnels.</t>
  </si>
  <si>
    <t>Esto incluye actividades que contribuyen a planificar, desarrollar y ejecutar estrategias, políticas, reglamentos, directrices y protocolos relacionados con los sistemas de salud que estén vinculados a resultados indirectos de VIH, tuberculosis y malaria, y que también puedan tener un mayor alcance y extenderse a otros resultados indirectos en materia de salud. También puede incluir la mejora estratégica y operativa de la planificación, la gestión, la responsabilidad y el liderazgo.</t>
  </si>
  <si>
    <t>Включает мероприятия, направленные на планирование, разработку и реализацию стратегий, политики, правил, руководящих принципов и протоколов в области здравоохранения, связанных с долгосрочными результатами борьбы с ВИЧ, ТБ и малярией, которые также могут способствовать улучшению долгосрочных результатов в других областях здравоохранения. В этот раздел могут быть включены мероприятия по усовершенствованию стратегического и оперативного планирования, управления, подотчетности и руководства.</t>
  </si>
  <si>
    <t xml:space="preserve">Inclut le développement et le soutien des mécanismes de supervision, de suivi et de communication d'informations sur la mise en œuvre des lois et des politiques ; la garantie de la participation active des parties prenantes de la prise en charge sanitaire aux forums consultatifs nationaux et non nationaux, notamment politiques, de planification et autres d'organismes décisionnaires ; </t>
  </si>
  <si>
    <t xml:space="preserve">Esto incluye el desarrollo y el apoyo de mecanismos para supervisar, monitorizar e informar sobre la aplicación de leyes y políticas; también incluye la garantía de participación significativa de las partes interesadas en ​atención sanitaria en foros y otros foros consultivos, incluida la política, la planificación y otros órganos de toma de decisiones. </t>
  </si>
  <si>
    <t xml:space="preserve">Включает разработку и поддержку механизмов надзора, мониторинга и предоставления отчетности об осуществлении законодательства и политики, а также механизмы, обеспечивающие активное участие заинтересованных представителей здравоохранения в национальных и других форумах, включая работу директивных органов, органов планирования и других руководящих органов. </t>
  </si>
  <si>
    <t xml:space="preserve">Comprend les activités qui contribuent à améliorer la mise à disposition adéquate de ressources financières auprès des institutions publiques, privées et non gouvernementales/communautaires pour l'exécution efficace des services et programmes de lutte contre la maladie. Exemple : amélioration de la collecte des recettes, de la mise en commun et des achats pour assurer la viabilité financière des services fournis.  </t>
  </si>
  <si>
    <t xml:space="preserve">Incluye actividades que contribuyen a mejorar la provisión adecuada de recursos financieros a instituciones públicas, privadas y no gubernamentales/comunitarias con el fin de lograr una prestación de servicios y unos programas de control de enfermedades eficaces, como la mejora en la recaudación de ingresos, la centralización y las adquisiciones para garantizar la sostenibilidad financiera en la prestación de servicios.  </t>
  </si>
  <si>
    <t xml:space="preserve">Включает мероприятия, способствующие более справедливому предоставлению финансовых ресурсов государственным, частным и негосударственным/общинным учреждениям для эффективного оказания услуг и реализации программ борьбы с заболеваниями, например: усовершенствование сбора доходов, объединение финансирования и закупок в целях обеспечения финансовой устойчивости для предоставления определенных услуг, и т.д.  </t>
  </si>
  <si>
    <t xml:space="preserve">Comprend les activités qui contribuent à améliorer la mise à disposition équitable des ressources financières auprès des institutions publiques, privées et non gouvernementales pour l'exécution efficace des services et programmes de lutte contre la maladie  </t>
  </si>
  <si>
    <t xml:space="preserve">Actividades que contribuyen a mejorar la provisión igualitaria de recursos financieros a instituciones públicas, privadas y no gubernamentales para lograr una prestación de servicios y unos programas de control de enfermedades eficaces.  </t>
  </si>
  <si>
    <t xml:space="preserve">Мероприятия, способствующие более справедливому предоставлению финансовых ресурсов государственным, частным и негосударственным учреждениям для эффективного оказания услуг и реализации программ борьбы с заболеваниями.  </t>
  </si>
  <si>
    <t>L'assistance est proposée pour des activités qui renforcent le système de gestion financière public dans le secteur de la santé, notamment a) renforcement des institutions d'obligation redditionnelle et de la société civile pour améliorer leur supervision de la performance et des processus de gestion financière publique, b) approfondissement des connaissances sur les pratiques actuelles de gestion financière publique et c) développement et mise en œuvre des outils, réglementations et mécanismes adéquates permettant une amélioration.   Exemples d'activités : renforcement de la capacité des organismes d'audit dans le secteur de la santé, renforcement des organisations comptables professionnelles, augmentation de la sensibilisation et de la supervision des processus gouvernementaux de gestion financière publique par des groupes constitutifs variés, amélioration des connaissances sur les difficultés d'utilisation optimale des ressources et les lacunes en matière de gouvernance de la gestion financière publique, aide à l'amélioration de la conception des interventions sur la gestion financière publique dans le secteur des soins. Les activités au niveau de la gestion des subventions destinées à améliorer la gestion financière des subventions (telles que le renforcement des capacités des récipiendaires principaux et des sous-récipiendaires, le développement des outils et des processus de budgétisation des subventions, la gestion financière, le suivi, la communication de l'information et la comptabilité) doivent être demandées dans le module de gestion de programme.</t>
  </si>
  <si>
    <t>Se prestará apoyo a las actividades que fortalezcan el sistema público de administración financiera y sus procesos en el sector sanitario, lo que incluye: a) el fortalecimiento de las instituciones de responsabilidad y sociedad civil para mejorar la supervisión de los procesos y el desempeño del sistema público de administración financiera, b) la profundización de los conocimientos sobre las prácticas del sistema público de administración financiera y c) el desarrollo y la aplicación de herramientas, reglamentos y procesos pertinentes de mejora.   Algunos ejemplos ilustrativos de actividades son el desarrollo de capacidades de los órganos de auditoría en el sector sanitario, el fortalecimiento de las organizaciones profesionales de contabilidad, el aumento de la conciencia y la supervisión de los procesos del sistema público de administración financiera a través de diversos sectores constituyentes, la mejora del conocimiento de los desafíos de optimización de recursos y las brechas de gobernanza del sistema público de administración financiera y la contribución a la mejora del diseño de las intervenciones del sistema público de administración financiera en el sector sanitario. Las actividades a nivel de gestión de subvenciones que están destinadas a mejorar la administración financiera de las mismas (por ejemplo, el desarrollo de capacidades en los RP y SR, el desarrollo de herramientas y procesos para la elaboración de presupuestos para las subvenciones, la administración financiera, el seguimiento, la presentación de informes y la contabilidad) deben solicitarse a través del módulo de Gestión del programa.</t>
  </si>
  <si>
    <t>Поддержка предоставляется мероприятиям, способствующим укреплению систем и процедур государственного финансового управления в области здравоохранения, включая (a) укрепление институтов подотчетности и гражданского общества для усиления их роли в процессе надзора за процедурами и результатами государственного финансового управления, (b) углубление знаний о существующих методах государственного финансового управления и (c) создание и внедрение соответствующих инструментов, регламентов и процедур в целях усовершенствования.   К наглядным примерам могут относится мероприятия по укреплению потенциала аудиторских организаций в сфере здравоохранения, усилению роли профессиональных бухгалтерских организаций, включая повышение осведомленности и усиление надзора за процедурами государственного финансового управления со стороны различных заинтересованных сторон, расширение знаний о проблемах с эффективным использованием денежных средств и пробелов в области руководства государственным финансовым управлением, которые можно будет использовать для дальнейшего усовершенствования мероприятий по государственному финансовому управлению в области здравоохранения. Финансирование для мероприятий на уровне управления грантами, направленные на повышение эффективности финансового управления грантом (например, укрепление потенциала ОР и СР, разработка инструментов и процессов для составления бюджета гранта, финансовое управление, мониторинг, учет и предоставление отчетности) запрашивается в рамках модуля по управлению программой.</t>
  </si>
  <si>
    <t>Évaluation de l'environnement légal et politique et partager les résultats avec celles et ceux vivant avec la maladie ou directement affectés par celle-ci. En consultation avec eux et avec les experts des droits de l'homme, développer un plan mesurable, assorti de délais, pour procéder à des réformes juridiques et politiques visant à supprimer les obstacles à l'accès aux services de santé. POUR PLUS D'INFORMATIONS, VEUILLEZ CONSULTER LA NOTE D'ORIENTATION DU FONDS MONDIAL CONCERNANT LES DROITS DE L'HOMME</t>
  </si>
  <si>
    <t>Evalúe el entorno político y legal y comparta los resultados indirectos con aquellas personas que viven con la enfermedad o que se ven directamente afectadas por ella. Con el asesoramiento de estos y con los expertos en derechos humanos, desarrolle un plan cuantificable y sujeto a plazos para reformar las leyes y las políticas a fin de eliminar las barreras de acceso a los servicios de salud. CONSULTE LA GUÍA DE DERECHOS HUMANOS DEL FONDO MUNDIAL PARA OBTENER MÁS DETALLES.</t>
  </si>
  <si>
    <t>Оценка правовых и политических условий и предоставление результатов оценки людям, живущим с заболеванием и/или затронутым им. Совместная работа с такими людьми и экспертами по правам человека по разработке измеримого плана и установлению сроков реформирования политики и законов в целях устранения факторов, препятствующих доступу к услугам здравоохранения. ДОПОЛНИТЕЛЬНАЯ ИНФОРМАЦИЯ СОДЕРЖИТСЯ В РУКОВОДСТВЕ ГЛОБАЛЬНОГО ФОНДА ПО ПРАВАМ ЧЕЛОВЕКА.</t>
  </si>
  <si>
    <t>Offrir une formation aux personnes vivant avec la maladie et aux personnes dont les droits juridiques ont été affectés par la maladie Offrir l'accès à la justice par le biais de services d'assistance juridique au niveau communautaire ou de programmes d'aide juridique.</t>
  </si>
  <si>
    <t>Proporcione formación en cuanto a derechos legales a las personas que viven con la enfermedad o se ven afectadas por ella. Proporcione acceso a la justicia a través de auxiliares jurídicos comunitarios o programas de asesoría legal.</t>
  </si>
  <si>
    <t>Правовое обучение людей, живущих с заболеванием и/или затронутых им. Обеспечение доступа к правосудию с помощью общинных работников по юридическим вопросам или программ оказания юридической помощи.</t>
  </si>
  <si>
    <t>Offrir une formation aux fonctionnaires de la santé, aux agents de santé et de police qui doivent exécuter les lois et politiques fondées sur les droits.</t>
  </si>
  <si>
    <t>Proporcione formación para los funcionarios de salud, los profesionales de la salud y la policía que deseen aplicar leyes y políticas basadas en derechos.</t>
  </si>
  <si>
    <t>Обучение государственных служащих в системе здравоохранения, медицинских работников и работников полиции, обязанных соблюдать законы и установленные правила в области защиты прав.</t>
  </si>
  <si>
    <t xml:space="preserve">Les organisations communautaires établissent et exécutent les mécanismes de suivi continu des lois, des politiques et leur mise en œuvre pour documenter les obstacles à une riposte efficace à la maladie. Peuvent être inclus le suivi des cas individuels à des fins de partage avec les médiateurs, dans les cas de litiges, d'établissement de rapports de recherche et leur soumission auprès des mécanismes des Nations Unies pour la défense des droits de l'homme. </t>
  </si>
  <si>
    <t xml:space="preserve">Las organizaciones con base comunitaria establecen y aplican mecanismos para el seguimiento continuo de las leyes, las políticas y su ejecución para documentar las barreras para una respuesta eficaz a la enfermedad. Esto puede incluir el seguimiento de los casos individuales a fin de compartirlos con los defensores del pueblo, usarlos en litigios y en informes de investigación y enviarlos a los mecanismos de derechos humanos de la ONU. </t>
  </si>
  <si>
    <t xml:space="preserve">Работа организаций сообществ по установлению и реализации механизмов для непрерывного мониторинга осуществления законодательства и политики в целях документирования факторов, препятствующих эффективной борьбе с болезнями. Этот раздел может включать мониторинг конкретных ситуаций для уведомления омбудсмена, судебных разбирательств, научных исследований и обращения в органы ООН по правам человека. </t>
  </si>
  <si>
    <t xml:space="preserve">Les organisations et réseaux communautaires regroupant les femmes et les populations-clés mettent en œuvre un plan de sensibilisation mesurable, assorti de délais, en faveur de a) une réforme juridique et politique, ou b) une meilleure application des lois et politiques existantes, ou c) la création et l'utilisation de plates-formes de responsabilité sociale visant à éliminer les atteintes aux droits de l'homme constituant un obstacle à l'accès aux services de santé. </t>
  </si>
  <si>
    <t xml:space="preserve">Las redes y organizaciones de mujeres con base comunitaria y las poblaciones clave ejecutan un plan de promoción cuantificable y sujeto a plazos para fomentar a) la reforma legislativa y política, b) una mejor aplicación de las leyes y políticas existentes o c) la creación y el uso de plataformas de responsabilidad social, cuyo objetivo es eliminar los obstáculos relacionados con los derechos humanos en el acceso a los servicios de salud. </t>
  </si>
  <si>
    <t xml:space="preserve">Совместная работа организаций сообществ и сетей женщин и основных затронутых групп населения по реализации в установленные сроки измеряемого плана по адвокационной деятельности в поддержку a) реформирования законов и политики, b) более эффективного осуществления существующих законов и политики, или c) создания и использования платформ для социальной подотчетности в целях устранения связанных с правами человека факторов, препятствующих доступу к услугам здравоохранения. </t>
  </si>
  <si>
    <t>Les organisations communautaires établissent et mettent en œuvre des mécanismes de suivi continu des politiques de santé, des performances et de la qualité de tous les services, activités, interventions et autres facteurs pertinents pour la maladie, notamment les services de prévention, de soins et d'assistance, le financement des programmes ainsi que des problèmes et difficultés rencontrés dans l'environnement local (tels que la discrimination et les inégalités entre les sexes), qui constituent des obstacles à un environnement plus favorable et à une riposte efficace à la maladie.</t>
  </si>
  <si>
    <t>Las organizaciones con base comunitaria establecen y aplican mecanismos para el seguimiento continuo de las políticas en materia de salud y el seguimiento del desempeño y la calidad de todos los servicios, actividades, intervenciones y otros factores relevantes para la enfermedad, lo que incluye los servicios de prevención, atención y apoyo, el financiamiento de programas y los problemas y desafíos del entorno (como la discriminación o las desigualdades por cuestión de género) que constituyen barreras para una respuesta eficaz a la enfermedad y para un entorno favorable.</t>
  </si>
  <si>
    <t xml:space="preserve">Les communautés et les populations affectées mènent des actions de consensus, de dialogue et de persuasion aux niveaux local et national destinées à demander des comptes aux acteurs de la riposte à la maladie — notamment les services de santé, les programmes spécifiques à la maladie, ainsi que des problèmes à portée plus large tels que la discrimination, l'inégalité entre les sexes et le financement durable — et destinées aux transformations sociales.  </t>
  </si>
  <si>
    <t xml:space="preserve">Las comunidades y poblaciones afectadas llevan a cabo un proceso de consenso, diálogo y fomento a nivel local y nacional destinado a reclamar respuestas para la enfermedad, lo que incluye los servicios de salud, los programas específicos de la enfermedad, así como cuestiones más amplias, como la discriminación, la desigualdad de género y el financiamiento sostenible; este proceso está dirigido a la transformación social.  </t>
  </si>
  <si>
    <t>Action communautaire, établissement d'organisations communautaires et création de réseaux et de liens efficaces avec d'autres acteurs et mouvements à portée plus large comme les mouvements pour le respect des droits de l'homme et les mouvements de femmes.
De fortes relations formelles et informelles entre les communautés, les acteurs de la communauté et les parties prenantes leur permettent de travailler de manière complémentaire et mutuelle au renforcement des moyens, à l’optimisation des ressources et à la réduction des doubles emplois et concurrences inutiles.</t>
  </si>
  <si>
    <t>Actuación comunitaria, establecimiento de organizaciones comunitarias y creación de redes y vínculos eficaces con otros participantes y con movimientos más amplios, como los derechos humanos y los movimientos de mujeres.
La existencia de relaciones formales e informales sólidas entre las comunidades, los participantes comunitarios y otras partes interesadas les permite trabajar de forma reforzada y complementarse mutuamente para aprovechar al máximo de los recursos y eliminar la duplicación y competencia innecesarias.</t>
  </si>
  <si>
    <t>Привлечение сообщества, создание организаций сообществ и установление эффективных сетей и связей с другими заинтересованными сторонами, а также создание более масштабных движений, например, для защиты прав человека или прав женщин.
Наличие прочных официальных и неофициальных отношений между сообществами, активных членов сообществ и другими заинтересованными сторонами позволяет им сотрудничать в целях взаимного дополнения и укрепления своих усилий, оптимизировать использование ресурсов и исключать нежелательное дублирование мероприятий и конкуренцию.</t>
  </si>
  <si>
    <t>Renforcement des capacités des groupes du secteur communautaire, les organisations et réseaux, dans une gamme de domaines indispensables pour qu'ils puissent remplir leur rôle en matière de prestation de services, mobilisation sociale, suivi et sensibilisation.  Comprend le soutien à la planification, au développement institutionnel et organisationnel, au développement des systèmes, aux ressources humaines, au leadership et à l'organisation du secteur communautaire.
Mise à disposition de ressources financières stables et prévisibles pour les communautés et la gestion appropriée des ressources financières par les groupes, organisations et réseaux communautaires.
Mise à disposition au secteur communautaire d'un soutien financier, matériel et technique suffisant pour lui permettre de remplir son rôle en matière de prestation de services, mobilisation sociale, suivi et sensibilisation.</t>
  </si>
  <si>
    <t>Desarrollo de capacidades de los grupos del sector comunitario, organizaciones y redes en una serie de áreas necesarias para el cumplimiento de sus funciones en cuanto a prestación de servicios, movilización social, seguimiento y fomento.  Incluye apoyo para la planificación, el desarrollo institucional y organizativo, el desarrollo de sistemas, los recursos humanos, el liderazgo y la organización del sector comunitario.
Provisión de recursos financieros estables y predecibles para las comunidades y gestión adecuada de los recursos financieros por parte de los grupos, las organizaciones y las redes de la comunidad.
Provisión de asistencia técnica, materiales y apoyo financiero para el sector comunitario según sea necesario a fin de poder desempeñar la prestación de servicios, la movilización social, el seguimiento y el fomento.</t>
  </si>
  <si>
    <t>Mise en place/maintien/renforcement du système national d’information sur la gestion de la santé, notamment le Système d’information sanitaire de district 2 ; autres systèmes ou sites sentinelle pour la collecte régulière de données, l'enregistrement des patients ambulatoires, des patients hospitalisés et des décès et communication des informations correspondantes, y compris les communications publiques, privées et communautaires ; tout système électronique/en ligne associé afin de favoriser la communication des données à tous les niveaux du système de santé ; formations ; fiches et outils de communication de l'information avec une ventilation correcte des indicateurs ; évaluation de l'établissement de santé comprenant la qualité des services ; évaluation et validation de la qualité des données notamment toute visite spécifique de supervision liée à la collecte et à la communication des données. 
Il pourrait s'agir par exemple :
VIH : surveillance sentinelle (centre de consultations prénatales et populations-clés) ; dépistage du VIH et traitement des maladies liées au VIH ; suivi longitudinal de cohortes de patients sous antirétroviraux dans le temps, de préférence à l'échelle nationale ou dans des sites sentinelle représentatifs : observance et survie des patients (suivi des perdus de vue) ; collecte et communication des données issues d'autres prestataires de services (communautés et société civile) ; communication des informations sur la distribution de produits de base comme les préservatifs, les aiguilles et les seringues, les supports d’informations, d’éducation et de communication, etc. ; communication régulière des informations sur les activités conjointes TB/VIH et les mesures de lutte contre les infections ; etc. 
TB : enregistrements et communications régulières/registre TB en ligne ; collecte et communication des données issues d'autres prestataires de services (approches mixtes public-privé, communautés et société civile) ; communication régulière des informations sur les activités conjointes TB/VIH et les mesures de lutte contre les infections ; application de la liste de vérification des critères de référence et des normes des systèmes de surveillance (notification des cas et des décès et systèmes de registre d'état civil) ; études d'inventaire (p. ex. capture-recapture) évaluant l'exhaustivité de la communication des informations sur les cas /les décès, provenant notamment du secteur privé ; etc.
Paludisme : systèmes ordinaires de communication des informations sur la microscopie, les test de dépistage rapide et le traitement antipaludique ; communication des ruptures de stock ; collecte et communication des données issues d'autres prestataires de services (secteur privé, communautés et société civile) ; communication de l'information liée à la distribution de moustiquaires imprégnées d'insecticide ou de moustiquaires imprégnées d'insecticide de longue durée, pulvérisation intradomiciliaire ; etc.</t>
  </si>
  <si>
    <t>Establecimiento/mantenimiento/fortalecimiento del sistema nacional de información sobre gestión sanitaria (SIGS) incluyendo un sistema de información sanitaria distrital (SISD 2); otros sistemas o sitios centinela para la recogida sistemática de datos, el registro y la notificación de pacientes ambulatorios, pacientes hospitalizados y defunciones, (incluidos los servicios públicos, privados y de carácter comunitario); cualquier sistema relacionado electrónico o basado en Internet que admita la notificación de datos desde todos los niveles del sistema sanitario; formación; formularios de presentación de informes y herramientas de comunicación con el desglose de indicadores correspondiente; evaluación de las instalaciones de salud, incluyendo la calidad de los servicios; evaluación y validación de la calidad de los datos y cualquier visita de supervisión específica relacionada con la recopilación y presentación de datos. 
Por ejemplo, estos podrían incluir:
VIH: sistemas de vigilancia centinela (dispensario prenatal y poblaciones clave); pruebas y tratamiento del VIH; seguimiento de cohortes de pacientes con TARV a lo largo del tiempo, a ser posible en toda la nación o en los sitios centinela representativos: adherencia y supervivencia de pacientes (seguimiento del tratamiento); recogida de datos y elaboración de informes de otros proveedores de servicios (comunidades y sociedad civil); informes sobre la distribución de productos tales como preservativos, agujas y jeringuillas, material de IEC, etc.; notificación rutinaria de las actividades de colaboración en torno a la tuberculosis y el VIH y medidas de control de infecciones, etc.
Tuberculosis: informes y registro rutinario/registro e-TB; recopilación de datos y presentación de informes de otros proveedores de servicios de atención (sector publicoprivado, comunidades y sociedad civil); informes rutinarios sobre actividades de colaboración en torno a la tuberculosis y el VIH y medidas de control de infecciones; lista de verificación de estándares y puntos de referencia de los sistemas de vigilancia aplicados (sistemas de notificación de casos y defunciones y sistemas de registro civil); estudios de inventario (por ejemplo, captura y recaptura) que evalúan la exhaustividad de la notificación de casos/defunciones, incluso los que proceden del sector privado, etc.
Malaria: sistemas rutinarios para la presentación de informes sobre las pruebas de microscopia y de diagnóstico rápido y el tratamiento antipalúdico; notificación sobre desabastecimientos; recopilación de datos y presentación de informes de otros proveedores de servicios de atención (privados, comunitarios y sociedad civil); notificación de la distribución de MTI/MILD, fumigación de interiores con insecticidas de acción residual, etc.</t>
  </si>
  <si>
    <t>Analyse, interprétation et utilisation des données probantes générées par le biais d'examens intégrés du programme, évaluation de tout le programme ou d'une partie spécifique ; développement et partage de communications périodiques de l'information par le biais de sites internet ou de publications ; examens et évaluations des stratégies de santé nationales ; recherche opérationnelle (spécifique à toutes les composantes du programme de lutte contre le VIH, la TB et le paludisme) ; estimations (EPP/Spectrum) basées sur un modèle.</t>
  </si>
  <si>
    <t>Análisis, interpretación y uso de los datos y evidencias generados a través de revisiones integradas del programa, evaluación de la totalidad o de un componente específico del programa; desarrollo y puesta en común de informes periódicos a través de sitios web/publicaciones; revisiones y evaluaciones de estrategias nacionales de salud; investigaciones operativas, por ejemplo, específicas de alguno de los componentes de los programas de control de VIH, tuberculosis y malaria; estimaciones basadas en modelos (EPP/Spectrum).</t>
  </si>
  <si>
    <t>Enquêtes et études destinées à évaluer la morbidité, la mortalité, la couverture des services, et enquêtes ou études comportementales dans la population générale ou les groupes à risques identifiés, p. ex. enquêtes démographiques et de santé ; enquêtes de santé et de morbidité visant à évaluer les dépenses engagées ou la charge de morbidité ; etc. Il peut s'agir par exemple :
VIH : enquêtes mesurant les tendances sur la prévalence du VIH ; enquêtes sur les comportements à risque et sur les connaissances, attitudes et pratiques, p. ex. étude bio-comportementale intégrée dans les populations les plus exposées dans le cas des épidémies concentrées et de bas niveau ; études sur les modes de transmission ; enquêtes basées sur la population, par exemple, enquêtes démographiques et de santé ou autres enquêtes sur les ménages représentatives à l'échelle nationale ; conception et mise en place de la surveillance de la résistance aux traitements contre le VIH.
TB : enquêtes destinées à mesurer la charge de la TB, la pharmacorésistance, etc. ; enquêtes basées sur la population, par exemple, enquêtes démographiques et de santé, enquêtes sur le coût patient ; enquêtes particulières évaluant les obstacles à l'accès aux soins et les besoins spécifiques des différentes populations-clés.
Paludisme : enquêtes réalisées auprès des ménages (par exemple, enquêtes démographiques et de santé, enquêtes en grappes à indicateurs multiples et enquêtes sur les indicateurs du paludisme) pour suivre l'évolution de la prévalence de l'anémie et de la parasitémie, du taux de mortalité chez les enfants de moins de 5 ans et de la couverture en moustiquaires imprégnées d'insecticide/pulvérisation intradomiciliaire d'insecticide/traitement préventif intermittent/couverture du traitement, etc.</t>
  </si>
  <si>
    <t>Encuestas/estudios relacionados con la evaluación de la morbilidad, la mortalidad y la cobertura de los servicios, y encuestas/estudios de comportamiento en la población general o en grupos de riesgo identificados, por ejemplo, EDS; encuestas de salud y morbilidad para evaluar el gasto o la carga, etc. Por ejemplo, estos podrían incluir:
VIH: estudios de medición de las tendencias de la seroprevalencia de VIH; encuestas de comportamiento de riesgo y CAP, por ejemplo, encuestas de biocomportamiento integrado en personas de mayor riesgo en epidemias de nivel bajo y concentradas; estudios de modos de transmisión; encuestas basadas en la población, por ejemplo, EDS y otras encuestas de hogares representativas a nivel nacional); diseño y establecimiento de una vigilancia de farmacorresistencia del VIH.
Tuberculosis: encuestas relacionadas con la medición de la carga de tuberculosis, farmacorresistencia, etc.; encuestas basadas en la población, por ejemplo, EDS, encuestas de costes de paciente; encuestas especiales para evaluar las barreras de acceso y las necesidades específicas de las diferentes poblaciones clave.
Malaria: encuestas a hogares (por ejemplo, EDS, EGIM y MIS) para supervisar la prevalencia de anemia/parasitemia, mortalidad en menores de 5 años y cobertura de MTI/fumigación de interiores con insecticidas de acción residual/TPI/tratamiento, etc.</t>
  </si>
  <si>
    <t>Comprend la mise en place de systèmes de communication de l'information périodique (annuelle) sur les statistiques clés en matière d'administration de la santé et de disponibilité des services, tels que le personnel de santé, l'inventaire des prestataires des soins et les institutions ; comptes nationaux de la santé et sous-comptes ; mise en place de systèmes de communication de l'information financière ou de systèmes comptables ; examen annuel du budget et des dépenses consacrés à la santé et/ou au programme de lutte contre les maladies par source de financement ; étude des dépenses, par exemple, l'évaluation des dépenses nationales relatives au sida ou d'autres évaluations des dépenses.</t>
  </si>
  <si>
    <t>Incluye el establecimiento de sistemas para la presentación de informes periódicos (anuales) de estadísticas clave referentes a administración sanitaria y disponibilidad de servicios, como personal de salud, inventario de proveedores de atención sanitaria e instituciones; Cuentas Nacionales de Salud y cuentas secundarias; revisión anual del presupuesto del sector sanitario y/o los programas de enfermedades, y gastos por fuente de financiamiento; estudios del gasto, por ejemplo, medición del gasto nacional relativo al SIDA (MEGAS) u otras evaluaciones del gasto.</t>
  </si>
  <si>
    <t>Mise en place/renforcement et intensification des systèmes de registre d'état civil, y compris des systèmes de registre d'échantillons, renforcement de la communication de l'information relative aux statistiques de morbidité et de mortalité à l'hôpital, cause de décès, mise en place d'un système de communication de l'information par SMS ; formation des agents de santé communautaires sur la communication de l'information relative aux données de l'état civil, ruptures de stock de médicaments, etc.</t>
  </si>
  <si>
    <t>Establecimiento, fortalecimiento y ampliación del sistema de información de registro civil, incluidos sistemas de registro vital de muestra, fortalecimiento del sistema de presentación de informes para estadísticas de mortalidad y morbilidad hospitalaria, causa de muerte y establecimiento de un sistema SMS para generación de informes; formación del personal de salud de la comunidad en presentación de informes sobre eventos esenciales, desabastecimiento de medicamentos, etc.</t>
  </si>
  <si>
    <t>Pour ces trois maladies, il peut s'agir de : activités administratives menées en dehors du point de prestation de services de soins, par exemple : élaboration des plans stratégiques nationaux ainsi que des plans opérationnels et des budgets annuels ; suivi, assistance technique et supervision du niveau national au niveau infranational ; ressources humaines : planification/dotation en effectifs et frais généraux, frais de fonctionnement ; coordination avec les autorités locales et instances de districts ; réunions trimestrielles, formations et matériel informatique et bureautique ; procédure d'établissement de partenariats incluant la sensibilisation du public et les activités de communication menées par les partenaires et les acteurs du programme national ; mobilisation des responsables pour appuyer la mise en œuvre et la viabilité du programme. etc. 
De plus, pour la TB, peuvent être inclus une politique et une planification intersectorielle sur la protection et les déterminants sociaux associés à la TB (p. ex. justice, logement, main d'œuvre, pauvreté et protection sociale) ; implication des populations-clés affectées dans la planification.
Concernant le renforcement des systèmes de santé, peuvent être inclus : les activités, aux niveaux local, du district, régional et national, destinées à intégrer la planification, la programmation, la budgétisation et le financement des programmes de santé et de lutte contre la maladie, l'intégration des stratégies et budgets de lutte contre la maladie au sein de stratégies plus larges du secteur de la santé, développement de plans stratégiques nationaux complets, plan opérationnel annuel et budget du secteur de la santé ; suivi, assistance technique et supervision du niveau national au niveau infranational.</t>
  </si>
  <si>
    <t>Para las tres enfermedades, puede incluir actividades de programas nacionales de nivel administrativo ajenas a la prestación de servicios de atención sanitaria, como el desarrollo de planes estratégicos nacionales y planes y presupuestos operativos anuales; supervisión, asistencia técnica y control en los niveles nacional y subnacional; planificación de recursos humanos, personal, gastos generales y operativos; coordinación con las autoridades locales y del distrito; reuniones trimestrales, formación y equipo informático/de oficina; procesos de asociación que incluyen campañas de fomento, sensibilización pública y comunicación desempeñadas por socios y programas nacionales; movilización de líderes para apoyar la ejecución del programa y su sostenibilidad, etc.
Además, para la tuberculosis se podrían incluir políticas intersectoriales y planificación sobre determinantes sociales de la tuberculosis y protección (por ejemplo, justicia, vivienda, trabajo, pobreza y bienestar social); implicación de las poblaciones afectadas en la planificación.
En el caso del fortalecimiento de los sistemas y servicios de salud, pueden incluirse: actividades en los niveles local, de distrito, regional y nacional que estén destinadas a la planificación, programación, elaboración de presupuestos y financiación de programas de salud y control de enfermedades; integración de estrategias nacionales sobre enfermedades y presupuestos en estrategias más amplias del sector sanitario; desarrollo de planes estratégicos nacionales exhaustivos; presupuesto del sector sanitario y el plan operativo anual; vigilancia, asistencia técnica y supervisión a nivel nacional y subnacional.</t>
  </si>
  <si>
    <t>Comprend les activités spécifiques liées à la gestion des subventions du Fonds mondial au niveau de l'unité de gestion de projet, du récipiendaire principal ou des sous-récipiendaires. Exemples : élaboration et transmission de documents de subvention ; supervision et assistance technique liées à la mise en œuvre et à la gestion des subventions du Fonds mondial et aux exigences spécifiques du Fonds mondial ; amélioration de la gestion financière ; supervision du niveau du récipiendaire principal au niveau des sous-récipiendaires (applicable lorsque le programme national de lutte contre la maladie n'est pas le récipiendaire principal) ; planification des ressources humaines/dotation en effectifs et frais généraux, frais de fonctionnement ; coordination avec le programme national, les autorités locales et les instances de districts ; réunions trimestrielles, formations et matériel informatique et bureautique au niveau du récipiendaire principal ou des sous-récipiendaires ; mobilisation des responsables pour appuyer la mise en œuvre et la viabilité du programme ; surveillance et audits financiers.</t>
  </si>
  <si>
    <t>Incluye actividades relacionadas con la gestión de las subvenciones específicas del Fondo Mundial en el nivel de unidad de gestión de programas/receptor principal/subreceptor. Aquí se podría incluir lo siguiente: elaboración y presentación de documentos de las subvenciones; supervisión y asistencia técnica asociadas a la ejecución y gestión de las subvenciones del Fondo Mundial, y requisitos específicos del Fondo Mundial; mejora de la administración financiera; supervisión desde el nivel de RP a SR (aplicable cuando el programa nacional de control de enfermedades no es el RP); planificación de recursos humanos, personal, gastos generales y operativos; coordinación con las autoridades del programa nacionales, locales y del distrito; reuniones trimestrales, formación y equipo informático/de oficina en el nivel de RP/SR; movilización de líderes para apoyar la ejecución de programa y su sostenibilidad; seguimiento financiero y auditorías.</t>
  </si>
  <si>
    <t>Comprend les interventions soutenant la capacité de gestion des achats et de l'approvisionnement du programme de lutte contre la maladie. Par exemple, renforcement des capacités de gestion des achats et de l'approvisionnement, rénovation et équipement des magasins</t>
  </si>
  <si>
    <t>Esto incluye las intervenciones de apoyo a la capacidad de gestión de adquisiciones y suministros para el programa de la enfermedad. Por ejemplo, el desarrollo de capacidades sobre almacenes de gestión de adquisiciones y suministros, la renovación y el equipamiento.</t>
  </si>
  <si>
    <t>Pourcentage de consommateurs de drogues injectables suivant un traitement de substitution aux opiacés</t>
  </si>
  <si>
    <t>Alcance y descripción del paquete de intervenciones</t>
  </si>
  <si>
    <t>(включая людские ресурсы, необходимые для каждого мероприятия)</t>
  </si>
  <si>
    <t>Enfoque modular: marco de medición</t>
  </si>
  <si>
    <t>Модульный подход — система измерения</t>
  </si>
  <si>
    <t>Enfoque modular: nota conceptual</t>
  </si>
  <si>
    <t>Note de préparation des services spécifiques pour les établissements de santé</t>
  </si>
  <si>
    <t>Note de préparation du service général pour les établissements de santé</t>
  </si>
  <si>
    <t>Puntuación de la prontitud de servicios generales en los centros de salud</t>
  </si>
  <si>
    <t>Puntuación de la prontitud de servicios específicos en los centros de salud</t>
  </si>
  <si>
    <t>Уровень подготовленности медучреждений к предоставлению общих услуг</t>
  </si>
  <si>
    <t>Interventions to ensure appropriate, uninterrupted, efficient and transparent planning, purchase and distribution of quality medicins, other health products and technologies all along the supply chain to benefit HIV/AIDS, TB and malaria programs as well as other national health programs. 
For example: supporting authorities in developing national pharmaceutical policy or operational plan, producing PSM system gap analysis, organizing national PSM coordination mechanisms, developing quality assurance and performance monitoring mechanisms etc.</t>
  </si>
  <si>
    <t>HIV I-1</t>
  </si>
  <si>
    <t>HIV I-2</t>
  </si>
  <si>
    <t>HIV I-3a</t>
  </si>
  <si>
    <t>HIV I-3b</t>
  </si>
  <si>
    <t>HIV I-3c</t>
  </si>
  <si>
    <t>HIV I-4</t>
  </si>
  <si>
    <t>HIV I-5</t>
  </si>
  <si>
    <t>HIV I-6</t>
  </si>
  <si>
    <t>HIV I-7</t>
  </si>
  <si>
    <t>HIV I-8</t>
  </si>
  <si>
    <t>HIV I-9a</t>
  </si>
  <si>
    <t>HIV I-9b</t>
  </si>
  <si>
    <t>HIV I-10</t>
  </si>
  <si>
    <t>HIV I-11</t>
  </si>
  <si>
    <t>HIV I-12</t>
  </si>
  <si>
    <t>TB I-1</t>
  </si>
  <si>
    <t>TB I-2</t>
  </si>
  <si>
    <t>TB I-3</t>
  </si>
  <si>
    <t>TB I-4</t>
  </si>
  <si>
    <t>TB I-5</t>
  </si>
  <si>
    <t>TB I-6</t>
  </si>
  <si>
    <t>TB/HIV I-1</t>
  </si>
  <si>
    <t>Malaria I-1</t>
  </si>
  <si>
    <t>Malaria I-2</t>
  </si>
  <si>
    <t>Malaria I-3</t>
  </si>
  <si>
    <t>Malaria I-4</t>
  </si>
  <si>
    <t>Malaria I-5</t>
  </si>
  <si>
    <t>Malaria I-6</t>
  </si>
  <si>
    <t>Malaria I-7</t>
  </si>
  <si>
    <t>Malaria I-8</t>
  </si>
  <si>
    <t>HSS I-1</t>
  </si>
  <si>
    <t>HSS I-2</t>
  </si>
  <si>
    <t>HSS I-3</t>
  </si>
  <si>
    <t>Percentage of antenatal care attendees who were positive for syphilis</t>
  </si>
  <si>
    <t>Percentage of men who have sex with men with active syphilis</t>
  </si>
  <si>
    <t>Percentage of sex workers with active syphilis</t>
  </si>
  <si>
    <t>Modelled lives saved based on latest epidemiological data</t>
  </si>
  <si>
    <t>Estimated percentage of child HIV infections from HIV-positive women delivering in the past 12 months</t>
  </si>
  <si>
    <t xml:space="preserve">Percentage of men who have sex with men who are living with HIV </t>
  </si>
  <si>
    <t>Percentage of transgender people who are living with HIV</t>
  </si>
  <si>
    <t>Percentage of sex workers who are living with HIV</t>
  </si>
  <si>
    <t>Percentage of people who inject drugs who are living with HIV</t>
  </si>
  <si>
    <t>Percentage of other vulnerable populations (specify) who are living with HIV</t>
  </si>
  <si>
    <t>MDR prevalence among new TB patients</t>
  </si>
  <si>
    <t>Modelled infections averted based on latest epidemiological data</t>
  </si>
  <si>
    <t>Modelled lives saved (based on latest epidemiological data)</t>
  </si>
  <si>
    <t>Modelled infections averted (based on latest epidemiological data)</t>
  </si>
  <si>
    <t>Under 5 mortality rate per 1000 live births</t>
  </si>
  <si>
    <t>Pourcentage de femmes enceintes fréquentant les centres de soins prénatals dépistées positives à la syphilis</t>
  </si>
  <si>
    <t>Pourcentage des hommes avec syphilis active ayant des rapports sexuels avec d'autres hommes</t>
  </si>
  <si>
    <t>Pourcentage de professionnels du sexe avec syphilis active</t>
  </si>
  <si>
    <t>Modélisation du nombre d'infections évitées basée sur les données épidémiologiques les plus récentes</t>
  </si>
  <si>
    <t>Estimation du pourcentage d'infections à VIH parmi les enfants de femmes séropositives au VIH ayant accouché au cours des 12 derniers mois</t>
  </si>
  <si>
    <t>Pourcentage de transgenres vivant avec le VIH</t>
  </si>
  <si>
    <t>Modélisation du nombre d'infections évitées (basée sur les données épidémiologiques les plus récentes)</t>
  </si>
  <si>
    <t>porcentaje estimado de niños con infección por VIH a causa de mujeres seropositivas que han dado a luz en los últimos 12 meses</t>
  </si>
  <si>
    <t>Porcentaje de asistentes a los servicios de atención prenatal cuyas pruebas de sífilis han dado positivo</t>
  </si>
  <si>
    <t>Porcentaje de hombres que tienen relaciones sexuales con hombres con sífilis activa</t>
  </si>
  <si>
    <t>Porcentaje de trabajadores del sexo con sífilis activa</t>
  </si>
  <si>
    <t>Infecciones evitadas según modelos de acuerdo con los últimos datos epidemiológicos</t>
  </si>
  <si>
    <t>Porcentaje de personas transgénero que viven con el VIH</t>
  </si>
  <si>
    <t>Infecciones evitadas según modelos (de acuerdo con los últimos datos epidemiológicos)</t>
  </si>
  <si>
    <t>Процент пациенток антенатальных клиник с положительным результатом анализа на сифилис</t>
  </si>
  <si>
    <t>Процент мужчин, имеющих половые контакты с мужчинами (МСМ), больными сифилисом в активной форме</t>
  </si>
  <si>
    <t>Процент работников секс-бизнеса, больных сифилисом в активной форме</t>
  </si>
  <si>
    <t>Смоделированный показатель предотвращенных инфекций (на основе последних эпидемиологических данных)</t>
  </si>
  <si>
    <t>Расчетный процент ВИЧ-инфицированных детей, рожденных ВИЧ-инфицированными женщинами за последние 12 месяцев</t>
  </si>
  <si>
    <t>Процент трансгендерных лиц, живущих с ВИЧ</t>
  </si>
  <si>
    <t>Процент мужчин, практикующих секс с ВИЧ-положительными мужчинами</t>
  </si>
  <si>
    <t>Процент ВИЧ-положительных работников секс-бизнеса</t>
  </si>
  <si>
    <t>Процент ВИЧ-положительных потребителей инъекционных наркотиков</t>
  </si>
  <si>
    <t>Процент других групп населения (указать), живущих с ВИЧ</t>
  </si>
  <si>
    <t>Imp Ind Code</t>
  </si>
  <si>
    <t>Outc Ind Code</t>
  </si>
  <si>
    <t>HIV O-1</t>
  </si>
  <si>
    <t>HIV O-2</t>
  </si>
  <si>
    <t>HIV O-3</t>
  </si>
  <si>
    <t>HIV O-4a</t>
  </si>
  <si>
    <t>HIV O-4b</t>
  </si>
  <si>
    <t>HIV O-5</t>
  </si>
  <si>
    <t>HIV O-6</t>
  </si>
  <si>
    <t>HIV O-7</t>
  </si>
  <si>
    <t>HIV O-8</t>
  </si>
  <si>
    <t>TB O-1a</t>
  </si>
  <si>
    <t>TB O-1b</t>
  </si>
  <si>
    <t>TB O-2a</t>
  </si>
  <si>
    <t>TB O-2b</t>
  </si>
  <si>
    <t>TB O-3</t>
  </si>
  <si>
    <t>TB O-4</t>
  </si>
  <si>
    <t>Malaria O-1a</t>
  </si>
  <si>
    <t>Malaria O-1b</t>
  </si>
  <si>
    <t>Malaria O-1c</t>
  </si>
  <si>
    <t>Malaria O-2</t>
  </si>
  <si>
    <t>Malaria O-3</t>
  </si>
  <si>
    <t>Malaria O-4</t>
  </si>
  <si>
    <t>Malaria O-5</t>
  </si>
  <si>
    <t>Malaria O-6</t>
  </si>
  <si>
    <t>HSS O-1</t>
  </si>
  <si>
    <t>HSS O-2</t>
  </si>
  <si>
    <t>HSS O-3</t>
  </si>
  <si>
    <t>HSS O-5</t>
  </si>
  <si>
    <t>HSS O-4</t>
  </si>
  <si>
    <t>Percentage of men reporting the use of a condom the last time they had anal sex with a male partner</t>
  </si>
  <si>
    <t>Percentage of transgender people who sell sex reporting the use of a condom with their most recent client</t>
  </si>
  <si>
    <t>Percentage of other vulnerable populations who report the use of a condom at last sexual intercourse</t>
  </si>
  <si>
    <t>Proportion of children under five years old who slept under an insecticide-treated net* the previous night</t>
  </si>
  <si>
    <t>Proportion of pregnant women who slept under an insecticide-treated net* the previous night</t>
  </si>
  <si>
    <t>Proportion of population with access to an ITN within their household</t>
  </si>
  <si>
    <t>Proportion of households with at least one insecticide-treated net for every two people and/or sprayed by IRS within the last 12 months</t>
  </si>
  <si>
    <t>Proportion of households with at least one insecticide-treated net</t>
  </si>
  <si>
    <t>Proportion of households with at least one insecticide-treated net* for every two people</t>
  </si>
  <si>
    <t>Percentage of women attending antenatal care</t>
  </si>
  <si>
    <t>Percentage of births attended by skilled health professional</t>
  </si>
  <si>
    <t>Ratio of household out-of-pocket payments for health to total expenditure on health</t>
  </si>
  <si>
    <t>Specific services readiness score for health facilities</t>
  </si>
  <si>
    <t>General service readiness score for health facilities</t>
  </si>
  <si>
    <t>Pourcentage de transgenres qui pratiquent des rapports sexuels rémunérés ayant déclaré avoir utilisé un préservatif avec leur dernier client</t>
  </si>
  <si>
    <t>Pourcentage d'autres personnes issues de populations-clés plus exposées au risque d'infection ayant déclaré avoir utilisé un préservatif lors du dernier rapport sexuel</t>
  </si>
  <si>
    <t>Proportion d'enfants de moins de cinq ans qui ont dormi la nuit précédente sous une moustiquaire imprégnée d’insecticide*</t>
  </si>
  <si>
    <t>Proportion de femmes enceintes qui ont dormi sous une moustiquaire imprégnée d’insecticide* la nuit précédente</t>
  </si>
  <si>
    <t>Proportion de personnes disposant d'une moustiquaire imprégnée d'insecticide dans leur foyer</t>
  </si>
  <si>
    <t>Part des dépenses des ménages consacrée à la santé par rapport aux dépenses totales de santé</t>
  </si>
  <si>
    <t>porcentaje de personas transgénero que comercian con sexo que dicen haber utilizado preservativo con su último cliente</t>
  </si>
  <si>
    <t>porcentaje de otras poblaciones vulnerables que dicen haber utilizado preservativo en su última relación sexual</t>
  </si>
  <si>
    <t>proporción de niños menores de cinco años que durmieron protegidos por un mosquitero tratado con insecticida* la noche anterior</t>
  </si>
  <si>
    <t>porcentaje de mujeres embarazadas que durmieron protegidas por un mosquitero tratado con insecticida* la noche anterior</t>
  </si>
  <si>
    <t>proporción de población con acceso a un MTI en su hogar</t>
  </si>
  <si>
    <t>relación entre el gasto por hogar por el uso de los servicios sanitarios y el gasto sanitario total</t>
  </si>
  <si>
    <t>Процент трансгендерных работников секс-бизнеса, сообщивших об использовании презерватива во время последнего полового контакта с клиентом</t>
  </si>
  <si>
    <t>Процент представителей других уязвимых групп населения, сообщивших об использовании презерватива во время последнего полового контакта</t>
  </si>
  <si>
    <t>Доля детей младше 5 лет, прошлой ночью спавших под сетками, обработанными инсектицидами*</t>
  </si>
  <si>
    <t>Доля беременных женщин, прошлой ночью спавших под сетками, обработанными инсектицидами*</t>
  </si>
  <si>
    <t>Доля населения, имеющая в своих домохозяйствах доступ к СОИ</t>
  </si>
  <si>
    <t>Соотношение собственных расходов домохозяйств на здравоохранение и общих расходов на охрану здоровья</t>
  </si>
  <si>
    <t>Процент мужчин, сообщивших об использовании презерватива во время последнего анального полового акта с партнером мужского пола</t>
  </si>
  <si>
    <t>Процент женщин, получающих антенатальный уход</t>
  </si>
  <si>
    <t xml:space="preserve">Процент родов под наблюдением квалифицированного акушера </t>
  </si>
  <si>
    <t>Cov Ind Code</t>
  </si>
  <si>
    <t>GP-1</t>
  </si>
  <si>
    <t>GP-2</t>
  </si>
  <si>
    <t>GP-3</t>
  </si>
  <si>
    <t>GP-4</t>
  </si>
  <si>
    <t>GP-5</t>
  </si>
  <si>
    <t>GP-6</t>
  </si>
  <si>
    <t>KP-1a</t>
  </si>
  <si>
    <t>KP-1b</t>
  </si>
  <si>
    <t>KP-2a</t>
  </si>
  <si>
    <t>KP-2b</t>
  </si>
  <si>
    <t>KP-3a</t>
  </si>
  <si>
    <t>KP-3b</t>
  </si>
  <si>
    <t>KP-1c</t>
  </si>
  <si>
    <t>KP-2c</t>
  </si>
  <si>
    <t>KP-3c</t>
  </si>
  <si>
    <t>KP-1d</t>
  </si>
  <si>
    <t>KP-2d</t>
  </si>
  <si>
    <t>KP-3d</t>
  </si>
  <si>
    <t>KP-4</t>
  </si>
  <si>
    <t>KP-5</t>
  </si>
  <si>
    <t>KP-1e</t>
  </si>
  <si>
    <t>KP-2e</t>
  </si>
  <si>
    <t>KP-3e</t>
  </si>
  <si>
    <t>YP-1</t>
  </si>
  <si>
    <t>PMTCT-1</t>
  </si>
  <si>
    <t>PMTCT-2</t>
  </si>
  <si>
    <t>PMTCT-3</t>
  </si>
  <si>
    <t>TCS-1</t>
  </si>
  <si>
    <t>TCS-2</t>
  </si>
  <si>
    <t>TCS-3</t>
  </si>
  <si>
    <t>TCS-4</t>
  </si>
  <si>
    <t>TCS-5</t>
  </si>
  <si>
    <t>DOTS-1a</t>
  </si>
  <si>
    <t>DOTS-1b</t>
  </si>
  <si>
    <t>DOTS-2a</t>
  </si>
  <si>
    <t>DOTS-2b</t>
  </si>
  <si>
    <t>DOTS-3</t>
  </si>
  <si>
    <t>DOTS-4</t>
  </si>
  <si>
    <t>DOTS-5</t>
  </si>
  <si>
    <t>DOTS-6</t>
  </si>
  <si>
    <t>DOTS-7a</t>
  </si>
  <si>
    <t>DOTS-7b</t>
  </si>
  <si>
    <t>DOTS-7c</t>
  </si>
  <si>
    <t>TB/HIV-1</t>
  </si>
  <si>
    <t>TB/HIV-2</t>
  </si>
  <si>
    <t>TB/HIV-3</t>
  </si>
  <si>
    <t>TB/HIV-4</t>
  </si>
  <si>
    <t>MDR TB-1</t>
  </si>
  <si>
    <t>MDR TB-2</t>
  </si>
  <si>
    <t>MDR TB-3</t>
  </si>
  <si>
    <t>MDR TB-4</t>
  </si>
  <si>
    <t>MDR TB-5</t>
  </si>
  <si>
    <t>VC-1</t>
  </si>
  <si>
    <t>VC-2</t>
  </si>
  <si>
    <t>VC-3</t>
  </si>
  <si>
    <t>VC-4</t>
  </si>
  <si>
    <t>VC-5</t>
  </si>
  <si>
    <t>VC-6</t>
  </si>
  <si>
    <t>CM-1a</t>
  </si>
  <si>
    <t>CM-1b</t>
  </si>
  <si>
    <t>CM-1c</t>
  </si>
  <si>
    <t>CM-2a</t>
  </si>
  <si>
    <t>CM-2b</t>
  </si>
  <si>
    <t>CM-2c</t>
  </si>
  <si>
    <t>CM-4</t>
  </si>
  <si>
    <t>CM-5</t>
  </si>
  <si>
    <t>CM-6</t>
  </si>
  <si>
    <t>SPI-1</t>
  </si>
  <si>
    <t>SD-1</t>
  </si>
  <si>
    <t>SD-2</t>
  </si>
  <si>
    <t>HW-1</t>
  </si>
  <si>
    <t>HW-2</t>
  </si>
  <si>
    <t>HW-3</t>
  </si>
  <si>
    <t>HW-4</t>
  </si>
  <si>
    <t>PSM-1</t>
  </si>
  <si>
    <t>HF-1</t>
  </si>
  <si>
    <t>M&amp;E-1</t>
  </si>
  <si>
    <t>Percentage of individuals from targeted population reached through community outreach with standardized HIV prevention interventions</t>
  </si>
  <si>
    <t>Proportion of new individuals who test positive for HIV, enrolled in care (pre-ART or ART) services</t>
  </si>
  <si>
    <t>Number of male circumcisions performed according to national standards</t>
  </si>
  <si>
    <t>Percentage of orphaned and vulnerable children aged 0–17 years whose households received free basic external support in caring for the child according to national guidelines</t>
  </si>
  <si>
    <t>Percentage of MSM reached with HIV prevention programs - defined package of services</t>
  </si>
  <si>
    <t>Percentage of TG reached with HIV prevention programs - defined package of services</t>
  </si>
  <si>
    <t>Percentage of MSM that have received an HIV test during the reporting period and know their results</t>
  </si>
  <si>
    <t>Percentage of TG that have received an HIV test during the reporting period and know their results</t>
  </si>
  <si>
    <t>Percentage of sex workers reached with HIV prevention programs - defined package of services</t>
  </si>
  <si>
    <t>Percentage of sex workers that have received an HIV test during the reporting period and know their results</t>
  </si>
  <si>
    <t>Percentage of PWID reached with HIV prevention programs - defined package of services</t>
  </si>
  <si>
    <t>Percentage of PWID that have received an HIV test during the reporting period and know their results</t>
  </si>
  <si>
    <t>Percentage of individuals receiving Opioid Substitution Therapy who received treatment for at least 6 months</t>
  </si>
  <si>
    <t>Percentage of other vulnerable populations reached with HIV prevention programs - defined package of services</t>
  </si>
  <si>
    <t>Percentage of other vulnerable populations that have received an HIV test during the reporting period and know their results</t>
  </si>
  <si>
    <t>Percentage of young people aged 10–24 years reached by life skills–based HIV education in schools</t>
  </si>
  <si>
    <t>Percentage of infants born to HIV-positive women receiving a virological test for HIV within 2 months of birth</t>
  </si>
  <si>
    <t>Percentage of adults and children that initiated ART, with an undetectable viral load at 12 months (&lt;1000 copies/ml)</t>
  </si>
  <si>
    <t>Proportion of undernourished PLHIV that received therapeutic or supplementary food at any point during the reporting period</t>
  </si>
  <si>
    <t>Number of notified cases of bacteriologically confirmed TB, new and relapses</t>
  </si>
  <si>
    <t>Percentage of bacteriologically confirmed new TB cases successfully treated (cured plus completed treatment) among the bacteriologically confirmed new TB cases registered during a specified period</t>
  </si>
  <si>
    <t>Percentage of laboratories showing adequate performance in external quality assurance for smear microscopy among the total number of laboratories that undertake smear microscopy during the reporting period</t>
  </si>
  <si>
    <t>Percentage of reporting units reporting no stock-out of first-line anti-TB drugs on the last day of the quarter</t>
  </si>
  <si>
    <t>Number of children &lt;5 in contact with TB patients who began IPT</t>
  </si>
  <si>
    <t>Number of TB cases (all forms) notified among key affected populations/high risk groups</t>
  </si>
  <si>
    <t>Percentage of notified TB cases, all forms, contributed by non-NTP providers - private/non-governmental facilities</t>
  </si>
  <si>
    <t>Percentage of notified TB cases, all forms, contributed by non-NTP providers - public sector</t>
  </si>
  <si>
    <t>Percentage of notified TB cases, all forms, contributed by non-NTP providers - community referrals</t>
  </si>
  <si>
    <t>Percentage of TB patients who had an HIV test result recorded in the TB register</t>
  </si>
  <si>
    <t>Percentage of HIV-positive registered TB patients given anti-retroviral therapy during TB treatment</t>
  </si>
  <si>
    <t>Percentage of HIV-positive patients who were screened for TB in HIV care or treatment settings</t>
  </si>
  <si>
    <t>Percentage of new HIV-positive patients starting IPT during the reporting period</t>
  </si>
  <si>
    <t>Number of bacteriologically confirmed, drug resistant TB cases (RR-TB and/or MDR-TB) notified</t>
  </si>
  <si>
    <t>Number of cases with drug resistant TB (RR-TB and/or MDR-TB) that began second-line treatment</t>
  </si>
  <si>
    <t>Percentage of cases with drug resistant TB (RR-TB and/or MDR-TB) started on treatment for MDR-TB who were lost to follow up at six months</t>
  </si>
  <si>
    <t>Percentage of DST laboratories showing adequate performance on External Quality Assurance</t>
  </si>
  <si>
    <t>Number of long-lasting insecticidal nets distributed to at-risk populations through mass campaigns</t>
  </si>
  <si>
    <t>Proportion of population at risk potentially covered by long lasting insecticidal nets distributed</t>
  </si>
  <si>
    <t>Proportion of households in targeted areas that received Indoor Residual Spraying during the reporting period</t>
  </si>
  <si>
    <t>Proportion of population protected by Indoor Residual Spraying within the last 12 months</t>
  </si>
  <si>
    <t>Proportion of health facilities without stock-outs of key commodities during the reporting period</t>
  </si>
  <si>
    <t>Percentage of confirmed cases fully investigated (malaria elimination phase)</t>
  </si>
  <si>
    <t>Percentage of foci fully investigated (malaria elimination phase)</t>
  </si>
  <si>
    <t>Proportion of pregnant women attending antenatal clinics who received three or more doses of intermittent preventive treatment (IPTp) for malaria</t>
  </si>
  <si>
    <t>Number &amp; distribution of health facilities per 10,000 population</t>
  </si>
  <si>
    <t>Number of outpatients visits per 10,000 population</t>
  </si>
  <si>
    <t>Number of health workers per 10,000 population (report on community health workers as applicable)</t>
  </si>
  <si>
    <t>Number of health workers newly recruited at primary health care facilities in the past 12 months, expressed as a percentage of planned recruitment targets</t>
  </si>
  <si>
    <t>Annual rate of retention of service providers at primary health care facilities</t>
  </si>
  <si>
    <t>Percentage of health facilities reporting no stock-outs of essential drugs</t>
  </si>
  <si>
    <t>Government expenditure on health as percentage of general government expenditure</t>
  </si>
  <si>
    <t>Proportion de nouveaux individus dépistés positifs au VIH, admis dans les services de soins (soins préalables au traitement antirétroviral ou thérapie antirétrovirale)</t>
  </si>
  <si>
    <t>Nombre de circoncisions masculines pratiquées selon les normes nationales</t>
  </si>
  <si>
    <t>Pourcentage de transgenres ayant bénéficié de programmes de prévention du VIH (paquet de services définis)</t>
  </si>
  <si>
    <t>Pourcentage de transgenres ayant bénéficié de programmes de prévention du VIH (interventions de prévention menées individuellement et/ou en petits groupes)</t>
  </si>
  <si>
    <t>Pourcentage de transgenres ayant subi un test VIH au cours de la période de communication de l'information et connaissant le résultat du test</t>
  </si>
  <si>
    <t>Pourcentage d'adultes et d'enfants qui ont commencé la thérapie antirétrovirale, avec une charge virale indétectable à 12 mois (&lt;1000 copies/ml)</t>
  </si>
  <si>
    <t>Proportion de personnes sous-alimentées vivant avec le VIH qui ont reçu des aliments thérapeutiques ou des compléments alimentaires au cours de la période de communication de l’information.</t>
  </si>
  <si>
    <t>Nombre de cas déclarés de tuberculose, toutes formes confondues, bactériologiquement confirmés et cliniquement diagnostiqués, nouveaux cas et récidives</t>
  </si>
  <si>
    <t>Nombre de cas déclarés de tuberculose bactériologiquement confirmés, nouveaux cas et récidives</t>
  </si>
  <si>
    <t>Pourcentage de nouveaux cas de tuberculose bactériologiquement confirmés traités avec succès (guérison et traitement terminé) parmi les nouveaux cas de tuberculose bactériologiquement confirmés et enregistrés sur une période donnée</t>
  </si>
  <si>
    <t>Pourcentage de laboratoires présentant des performances satisfaisantes d’assurance qualité externe pour la microscopie de frottis, parmi le nombre total de laboratoires effectuant des analyses par microscopie de frottis pendant la période couverte par le rapport</t>
  </si>
  <si>
    <t>Nombre de cas déclarés de tuberculose (toutes formes confondues) parmi les populations clés plus exposées au risque d'infection/groupes à haut risque</t>
  </si>
  <si>
    <t>Pourcentage de cas déclarés de tuberculose (toutes formes confondues) par les prestataires extérieurs au programme national de lutte contre la tuberculose — structures privées/non gouvernementales</t>
  </si>
  <si>
    <t>Pourcentage de cas déclarés de tuberculose (toutes formes confondues) par les prestataires extérieurs au programme national de lutte contre la tuberculose — secteur public</t>
  </si>
  <si>
    <t>Pourcentage de cas déclarés de tuberculose (toutes formes confondues) par les prestataires extérieurs au programme national de lutte contre la tuberculose — services communautaires</t>
  </si>
  <si>
    <t>Pourcentage de patients tuberculeux dont un résultat de test VIH a été enregistré dans le registre de la tuberculose</t>
  </si>
  <si>
    <t>Pourcentage de patients tuberculeux séropositifs au VIH bénéficiant d’une thérapie antirétrovirale pendant le traitement antituberculeux</t>
  </si>
  <si>
    <t>Pourcentage de patients séropositifs au VIH qui ont fait l'objet d'un dépistage de la tuberculose dans des structures de soins ou de prise en charge du VIH</t>
  </si>
  <si>
    <t>Pourcentage de nouveaux patients séropositifs au VIH qui ont commencé un traitement préventif intermittent durant la période couverte par le rapport</t>
  </si>
  <si>
    <t>Nombre de cas de tuberculose, bactériologiquement confirmés, pharmacorésistants (tuberculose résistante à la rifampicine et/ou tuberculose multirésistante)</t>
  </si>
  <si>
    <t>Nombre de cas de tuberculose pharmacorésistante (tuberculose résistante à la rifampicine et/ou tuberculose multirésistante) qui ont commencé un traitement de deuxième intention</t>
  </si>
  <si>
    <t>Pourcentage de cas de tuberculose pharmacorésistante (tuberculose résistante à la rifampicine et/ou tuberculose multirésistante) qui, ayant commencé un traitement de la tuberculose multirésistante, ont été perdus de vue à six mois</t>
  </si>
  <si>
    <t>Pourcentage de laboratoires qui présentent des performances satisfaisantes en termes d'assurance qualité externe</t>
  </si>
  <si>
    <t>Proportion de ménages dans les zones cibles ayant reçu une pulvérisation intradomiciliaire d'insecticide à effet rémanent au cours de la période couverte par le rapport</t>
  </si>
  <si>
    <t>Pourcentage de cas confirmés ayant fait l'objet d'une enquête complète (phase d'élimination du paludisme)</t>
  </si>
  <si>
    <t>Pourcentage des foyers ayant fait l'objet d'une enquête complète (phase d'élimination du paludisme)</t>
  </si>
  <si>
    <t>Proporción de nuevos individuos cuyas pruebas de VIH han dado positivo que reciben servicios de atención (pre-TARV o TARV)</t>
  </si>
  <si>
    <t>Porcentaje de hombres que tienen relaciones sexuales con hombres que se han sometido a pruebas de VIH durante el período de informe y conocen los resultados</t>
  </si>
  <si>
    <t>Porcentaje de personas transgénero que se han sometido a pruebas de VIH durante el período de informe y conocen los resultados</t>
  </si>
  <si>
    <t>Porcentaje de trabajadores del sexo cubiertos por programas de prevención del VIH; paquete de servicios definido</t>
  </si>
  <si>
    <t>Porcentaje de trabajadores del sexo cubiertos por programas de prevención del VIH; intervenciones individuales y/o para grupos reducidos</t>
  </si>
  <si>
    <t>Porcentaje de trabajadores del sexo que se han sometido a pruebas de VIH durante el período de informe y conocen los resultados</t>
  </si>
  <si>
    <t>Porcentaje de usuarios de drogas inyectables cubiertos por programas de prevención del VIH; paquete definido de servicios</t>
  </si>
  <si>
    <t>Porcentaje de usuarios de drogas inyectables cubiertos por programas de prevención del VIH; intervenciones individuales y/o para grupos reducidos</t>
  </si>
  <si>
    <t>Porcentaje de usuarios de drogas inyectables que se han sometido a pruebas de VIH durante el período de informe y conocen los resultados</t>
  </si>
  <si>
    <t>Número de agujas y jeringuillas distribuidas al año por cada usuario de drogas inyectables a través de programas de agujas y jeringuillas</t>
  </si>
  <si>
    <t>Porcentaje de individuos que han recibido terapia de sustitución con opiáceos durante al menos 6 meses</t>
  </si>
  <si>
    <t>Porcentaje de otras poblaciones vulnerables cubiertas por programas de prevención del VIH; paquete de servicios definido</t>
  </si>
  <si>
    <t>Porcentaje de adultos y niños que han iniciado TARV con una carga viral indetectable a 12 meses (&lt;1000 copias/ml)</t>
  </si>
  <si>
    <t>Proporción de personas con desnutrición que viven con el VIH que han recibido alimentación complementaria o terapéutica en algún momento del período de informe</t>
  </si>
  <si>
    <t>Número de casos notificados de tuberculosis (todas las formas) confirmados bacteriológicamente y con diagnóstico clínico, casos nuevos y recaídas</t>
  </si>
  <si>
    <t>Número de casos notificados de tuberculosis confirmados bacteriológicamente, casos nuevos y recaídas</t>
  </si>
  <si>
    <t>Porcentaje de nuevos casos de tuberculosis confirmados bacteriológicamente que se han tratado con éxito (curados y con tratamiento completo) entre los nuevos casos de tuberculosis confirmados bacteriológicamente y registrados durante un período especificado</t>
  </si>
  <si>
    <t>Porcentaje de laboratorios que demuestran un desempeño adecuado en el aseguramiento de la calidad externa en lo que se refiere a la microscopia de frotis entre el número total de laboratorios que realizan microscopia de frotis durante el período de presentación de informes</t>
  </si>
  <si>
    <t>Número de casos de tuberculosis (todas las formas) notificados entre las poblaciones clave o los grupos de riesgo afectados</t>
  </si>
  <si>
    <t>Porcentaje de casos de tuberculosis notificados (todas las formas) aportados por proveedores que no pertenecen al PNT; centros privados/no gubernamentales</t>
  </si>
  <si>
    <t>Porcentaje de personas transgénero cubiertas por programas de prevención del VIH; paquete definido de servicios</t>
  </si>
  <si>
    <t>Porcentaje de personas transgénero cubiertas por programas de Prevención del VIH; intervenciones individuales y/o para grupos reducidos</t>
  </si>
  <si>
    <t>Porcentaje de casos de tuberculosis notificados (todas las formas) aportados por proveedores que no pertenecen al PNT; sector público</t>
  </si>
  <si>
    <t>Porcentaje de casos de tuberculosis notificados (todas las formas) aportados por proveedores que no pertenecen al PNT; derivaciones comunitarias</t>
  </si>
  <si>
    <t>Porcentaje de pacientes con tuberculosis para los que se registró el resultado de la prueba del VIH en el registro de tuberculosis</t>
  </si>
  <si>
    <t>Porcentaje de pacientes seropositivos con tuberculosis registrados que han recibido tratamiento antirretroviral durante el tratamiento de la tuberculosis</t>
  </si>
  <si>
    <t>Porcentaje de nuevos pacientes seropositivos que han comenzado TPI durante el período de informe</t>
  </si>
  <si>
    <t>Porcentaje de casos con tuberculosis farmacorresistente (tuberculosis resistente a la rifampicina y/o tuberculosis multirresistente) que comenzaron un tratamiento para la tuberculosis multirresistente y fueron perdidos de vista durante su seguimiento a los seis meses</t>
  </si>
  <si>
    <t>Porcentaje de laboratorios de PSM que muestran un desempeño adecuado en lo que se refiere al aseguramiento de la calidad externa</t>
  </si>
  <si>
    <t>Porcentaje de casos confirmados completamente investigados (fase de eliminación de la malaria)</t>
  </si>
  <si>
    <t>Porcentaje de focos completamente investigados (fase de eliminación de la malaria)</t>
  </si>
  <si>
    <t>Número de circuncisiones masculinas practicadas de acuerdo con la normativa nacional</t>
  </si>
  <si>
    <t>Número de casos de tuberculosis farmacorresistente notificados confirmados bacteriológicamente (tuberculosis resistente a la rifampicina y/o tuberculosis multirresistente)</t>
  </si>
  <si>
    <t>Número de casos de tuberculosis farmacorresistente (tuberculosis resistente a la rifampicina y/o tuberculosis multirresistente) que han comenzado un tratamiento de segunda línea</t>
  </si>
  <si>
    <t>Доля вновь выявленных ВИЧ-положительных пациентов, охваченных медицинской помощью (до и после начала АРТ)</t>
  </si>
  <si>
    <t>Число случаев обрезания мужчин в соответствии с национальными стандартами</t>
  </si>
  <si>
    <t>Процент целевых групп населения, охваченных программами профилактики ВИЧ (определенный пакет услуг)</t>
  </si>
  <si>
    <t>Процент целевых групп населения, охваченных программами профилактики ВИЧ (индивидуальные и/или проводимые на уровне небольших групп мероприятия)</t>
  </si>
  <si>
    <t>Процент МСМ, прошедших анализ на ВИЧ за отчетный период и получивших результаты</t>
  </si>
  <si>
    <t>Процент представителей целевых групп населения, прошедших анализ на ВИЧ за отчетный период и получивших результаты</t>
  </si>
  <si>
    <t>Процент работников секс-бизнеса, охваченных программами профилактики ВИЧ (определенный пакет услуг)</t>
  </si>
  <si>
    <t>Процент работников секс-бизнеса, охваченных программами профилактики ВИЧ (индивидуальные и/или проводимые на уровне небольших групп мероприятия)</t>
  </si>
  <si>
    <t>Процент представителей работников секс-бизнеса, прошедших анализ на ВИЧ за отчетный период и получивших результаты</t>
  </si>
  <si>
    <t>Процент ПИН, охваченных программами профилактики ВИЧ (определенный пакет услуг)</t>
  </si>
  <si>
    <t>Процент ПИН, охваченных программами профилактики ВИЧ (индивидуальные и/или проводимые на уровне небольших групп мероприятия)</t>
  </si>
  <si>
    <t>Процент ПИН, прошедших анализ на ВИЧ за отчетный период и получивших результаты</t>
  </si>
  <si>
    <t>Число игл и шприцев на одного потребителя инъекционных наркотиков в год, распространенных в рамках программ замены игл и шприцев</t>
  </si>
  <si>
    <t>Процент пациентов, которым за последние 6 месяцев проводилась опиоидная заместительная терапия (ОЗТ)</t>
  </si>
  <si>
    <t>Процент других уязвимых групп населения, охваченных программами профилактики ВИЧ (определенный пакет услуг)</t>
  </si>
  <si>
    <t>Процент взрослых и детей, получающих АРТ, с неопределяемой вирусной нагрузкой через 12 месяцев лечения (менее 1000 копий/мл)</t>
  </si>
  <si>
    <t>Доля ЛЖВ, не получающих достаточного питания, которым предоставлялось лечебное или дополнительное питание в любой момент отчетного периода</t>
  </si>
  <si>
    <t>Процент лабораторий, осуществляющих микроскопические исследования мокроты, работа которых была оценена как удовлетворительная в ходе внешних мероприятий по обеспечению качества за отчетный период</t>
  </si>
  <si>
    <t>Число зарегистрированных случаев ТБ (все формы) среди основных затронутых групп населения/групп населения, подверженных высокому риску</t>
  </si>
  <si>
    <t>Процент случаев ТБ (все формы), зарегистрированных поставщиками медицинских услуг, не участвующих в национальной программе борьбы с туберкулезом (НПБТ) — частные/негосударственные учреждения</t>
  </si>
  <si>
    <t>Процент случаев ТБ (все формы), зарегистрированных поставщиками медицинских услуг, не участвующих в национальной программе борьбы с туберкулезом (НПБТ) — частный сектор</t>
  </si>
  <si>
    <t>Процент случаев ТБ (все формы), зарегистрированных поставщиками медицинских услуг, не участвующих в национальной программе борьбы с туберкулезом (НПБТ) — направление на лечение на уровне сообществ</t>
  </si>
  <si>
    <t>Процент пациентов с ТБ, прошедших тестирование на ВИЧ с занесением результатов в реестр больных ТБ</t>
  </si>
  <si>
    <t>Процент ВИЧ-инфицированных зарегистрированных пациентов с ТБ, получавших АРТ одновременно с лечением ТБ</t>
  </si>
  <si>
    <t>Процент ВИЧ-инфицированных пациентов, прошедших скрининг ТБ во время получения ухода в связи с ВИЧ или лечения ВИЧ</t>
  </si>
  <si>
    <t>Процент новых пациентов с ВИЧ, начавших получать профилактическую терапию при помощи изониазида (ПТИ) за отчетный период</t>
  </si>
  <si>
    <t>Число зарегистрированных бактериологически подтвержденных случаев лекарственно устойчивого туберкулеза (устойчивого к рифампицину ТБ и/или МЛУ-ТБ)</t>
  </si>
  <si>
    <t>Число случаев лекарственно устойчивого туберкулеза (устойчивого к рифампицину ТБ и/или МЛУ-ТБ) с предоставлением противомалярийного лечения препаратами второго ряда</t>
  </si>
  <si>
    <t>Процент лабораторий по тестированию лекарственной чувствительности (ТЛЧ) работа которых была оценена как удовлетворительная в ходе внешних мероприятий по обеспечению качества</t>
  </si>
  <si>
    <t>Доля домохозяйств в целевых регионах, в которых за отчетный период проводилась обработка помещений инсектицидами длительного действия</t>
  </si>
  <si>
    <t>Процент подтвержденных случаев, по которым было проведено полное расследование (этап ликвидации малярии)</t>
  </si>
  <si>
    <t>Процент очагов малярии, полностью обследованных (этап ликвидации малярии)</t>
  </si>
  <si>
    <t>Процент представителей целевой группы населения, охваченных стандартными мероприятиями по профилактике ВИЧ посредством аутрич-работы на уровне сообществ</t>
  </si>
  <si>
    <t>Процент МСМ, охваченных программами профилактики ВИЧ (определенный пакет услуг) с разбивкой по целевым группам населения (если возможно)</t>
  </si>
  <si>
    <t>Процент МСМ, охваченных индивидуальными и/или проводимыми на уровне небольших групп мероприятиями по профилактике ВИЧ, основанными на научных данных и/или соответствующими минимальным обязательным стандартам</t>
  </si>
  <si>
    <t>Процент МСМ, прошедших анализ на ВИЧ и получивших результаты</t>
  </si>
  <si>
    <t>Процент молодых людей в возрасте от 10 до 24 лет, охваченных школьным обучением навыкам, необходимым для жизни с ВИЧ</t>
  </si>
  <si>
    <t>Процент детей, рожденных ВИЧ-инфицированными женщинами и прошедших вирусологический тест на ВИЧ в течение 2 месяцев после рождения</t>
  </si>
  <si>
    <t>Процент медицинских учреждений, предоставляющих антиретровирусную терапию, которые испытывали дефицит как минимум одного антиретровирусного препарата за последние 12 месяцев</t>
  </si>
  <si>
    <t>Процент успешно пролеченных бактериологически подтверженных новых случаев ТБ (излеченных + с завершенным лечением) среди бактериологически подтверженных новых случаев ТБ, зарегистрированных за данный период</t>
  </si>
  <si>
    <t>Процент отчетных учреждений (районных или центральных), сообщающих об отсутствии дефицита противотуберкулезных лекарственных средств первой линии на первый день квартала</t>
  </si>
  <si>
    <t>Процент случаев множественной лекарственной устойчивости (устойчивый к рифампицину ТБ и/или МЛУ-ТБ), по которым начато лечение против МЛУ-ТБ и которые вышли из под наблюдения в течение шести месяцев</t>
  </si>
  <si>
    <t>Процент лиц, проживающих в помещениях, обработанных ИДД в последние 12 месяцев</t>
  </si>
  <si>
    <t>Процент государственных или частных учреждений здравоохранения, в которых не наблюдалось дефицита основных предметов медицинского назначения, с разбивкой по месяцам (следует также предоставить данные по общинным медицинским работникам, не испытывающим такого дефицита)</t>
  </si>
  <si>
    <t>Процент женщин, посещающих антенатальные клиники и получивших ПТИ не менее трех раз</t>
  </si>
  <si>
    <t>Процент медицинских учреждений, не сообщавших об израсходовании запасов основных лекарственных средств</t>
  </si>
  <si>
    <t>Процент отчетных учреждений, своевременно представляющих отчетность в соответствии с национальными руководящими принципами</t>
  </si>
  <si>
    <t>Число и процент других групп населения (указать), охваченных индивидуальными и/или проводимыми на уровне небольших групп мероприятиями по профилактике ВИЧ, основанными на научных данных и/или соответствующими минимальным обязательным стандартам</t>
  </si>
  <si>
    <t>Число и процент других групп населения (указать), прошедших анализ на ВИЧ и получивших результаты</t>
  </si>
  <si>
    <t>Число и процент подверженных риску лиц, потенциально охваченных программами распространения СОИ</t>
  </si>
  <si>
    <t>Число и процент медучреждений на 10 000 человек населения</t>
  </si>
  <si>
    <t>Data type</t>
  </si>
  <si>
    <t>Percent</t>
  </si>
  <si>
    <t>Number</t>
  </si>
  <si>
    <t>Number and Percent</t>
  </si>
  <si>
    <t>Number of notified cases of all forms of TB - bacteriologically confirmed plus clinically diagnosed, new and relapses</t>
  </si>
  <si>
    <t>Percentage of HMIS or other routine reporting units submitting timely reports according to national guidelines</t>
  </si>
  <si>
    <t>Allocation or above allocation</t>
  </si>
  <si>
    <t xml:space="preserve">Allocation </t>
  </si>
  <si>
    <t>November</t>
  </si>
  <si>
    <t xml:space="preserve">Interventions aimed at supporting the scale-up, accessibility, availability and quality of health services, whether in health facilities or in community based organizations, by upgrading or scaling-up service delivery infrastructure including facilities, equipment, furniture, vehicles etc. It may also include necessary operational inputs that are essential for uninterrupted service delivey (limited to low-income countries and fragile states, please refer to the HSS Information Note for more information). These activities should benefit more than one of the three disease outcomes (HIV, TB, malaria) and may also have broader reach to other health outcomes  (e.g. RMNCH).  Similar activities benefitting only one disease outcomes within HIV, TB and malaria, should be included in relevant  disease grants.  Large-scale construction projects (e.g.  building a multi-functional hospital) are not funded by the Global Fund. </t>
  </si>
  <si>
    <t xml:space="preserve">Activités visant à améliorer la répartition équitable et la fidélisation du personnel compétent, en particulier dans les zones difficiles d'accès et pour intervenir auprès des populations marginalisées, qui bénéficient essentiellement à plus d'une des trois maladies (VIH, tuberculose, paludisme) mais dont la portée peut également être élargie à d'autres résultats sanitaires (par exemple, la santé génésique, maternelle, néonatale et infantile). Par exemple, la délégation des tâches, les mesures incitatives, etc. </t>
  </si>
  <si>
    <t xml:space="preserve">Actividades dirigidas a mejorar la distribución equitativa y la retención de personal sanitario capacitado, especialmente en áreas de difícil acceso, además de actividades para servir a poblaciones marginadas que se benefician principalmente de los resultados indirectos de más de una de las tres enfermedades (VIH, tuberculosis, malaria), pero que pueden tener un mayor alcance y extenderse a otros resultados indirectos en materia de salud (por ejemplo, salud reproductiva, materna, neonatal e infantil). Por ejemplo, la ejecución de cambio de tareas, la proporción de incentivos, etc. </t>
  </si>
  <si>
    <t xml:space="preserve">Мероприятия, нацеленные на удержание и более справедливое распределение квалифицированного медицинского персонала (особенно в труднодоступных районах и для работы с маргинализированными группами населения), которые главным образом направлены на борьбу с несколькими заболеваниями (ВИЧ, ТБ, малярия), но могут способствовать улучшению долгосрочных результатов в других областях здравоохранения (например, в сфере ОЗМНД). Примеры мероприятий: внедрение системы перераспределения задач, обеспечение стимулирования и др. </t>
  </si>
  <si>
    <t>Mejoramiento de la infraestructura de prestación de servicios</t>
  </si>
  <si>
    <t>Amélioration de l'infrastructure de prestation de services</t>
  </si>
  <si>
    <t xml:space="preserve">Intervention destinée à soutenir l'intensification, l'accessibilité, la disponibilité et la qualité des services de santé, dans les établissements de santé ou les organisations installées dans les communautés, en modernisant ou en intensifiant les infrastructures de services, y compris les établissements, l'équipement, le mobilier, les véhicules, etc. Elle peut également inclure les résultats opérationnels nécessaires pour des prestations de services continues (limité aux pays à revenus faibles et aux états fragiles ; pour plus de renseignements, consulter la note d'information sur le renforcement des systèmes de santé). Ces activités devraient bénéficier à plus d'une des trois maladies (VIH, tuberculose, paludisme) et leur portée peut également être élargie à d'autres résultats sanitaires (par exemple, la santé génésique, maternelle, néonatale et infantile).  Des activités similaires bénéficiant à seulement l'une de ces maladies, la tuberculose, le paludisme ou les maladies liées au VIH, doivent être comprises dans les subventions concernant la maladie en question.  Les projets de construction à grande échelle (par exemple, construction d'un hôpital multifonctionnel) ne sont pas financés par le Fonds mondial. </t>
  </si>
  <si>
    <t xml:space="preserve">Intervención dirigida a apoyar la ampliación, la accesibilidad, la disponibilidad y la calidad de los servicios de salud, ya sea en los establecimientos de salud o en las organizaciones con base comunitaria, mediante la mejora o ampliación de la infraestructura de prestación de servicios, lo que incluye instalaciones, equipamiento, mobiliario, vehículos, etc. También puede incluir los insumos operativos necesarios que son esenciales para la prestación ininterrumpida del servicio (limitado a los países de ingresos bajos y los estados frágiles; consulte la nota de información sobre FSS para obtener más información). Estas actividades deben beneficiar a los resultados indirectos de más de una de las tres enfermedades (VIH, tuberculosis, malaria) y también pueden tener mayor alcance en otros resultados indirectos en materia de salud (por ejemplo, salud reproductiva, materna, neonatal e infantil).  Las actividades similares que benefician a los resultados indirectos de una sola enfermedad (VIH, tuberculosis o malaria), deben incluirse en las subvenciones para enfermedades pertinentes.  Los proyectos de construcción a gran escala (por ejemplo, la construcción de un hospital policlínico) no son financiados por el Fondo Mundial. </t>
  </si>
  <si>
    <t>Puesta en práctica del sistema de gestión de adquisiciones y suministros</t>
  </si>
  <si>
    <t>Activities to ensure appropriate storage and distribution of medicines and other health products, for example increasing storage capacity, transportation, hardware and software for the procurement and supply management system. etc.</t>
  </si>
  <si>
    <t>Actividades para asegurar el almacenamiento y distribución de medicamentos y otros productos sanitarios, por ejemplo aumento de la capacidad de almacenamiento, transporte, hardware y software para el sistema de gestión de adquisiciones y suministros, etc</t>
  </si>
  <si>
    <t>Amélioration des systèmes de laboratoire</t>
  </si>
  <si>
    <t xml:space="preserve">Les interventions qui assurent la planification, l'achat et la distribution continus, efficaces, transparents et appropriés de médicaments de qualité et d'autres produits sanitaires et technologiques, et qui contribuent à la mise en œuvre du programme de lutte contre le paludisme, la tuberculose et le VIH, mais dont la portée peut également être élargie à d'autres résultats sanitaires (par exemple, la santé génésique, maternelle, néonatale et infantile). Peut comprendre la réhabilitation ou la construction de structures de stockage ainsi que l'achat de véhicules, de matériel et de logiciels pour le système de gestion des achats et de l'approvisionnement. Par exemple : appui aux autorités pour l’élaboration d’une politique nationale sur les produits pharmaceutiques ou d’un plan opérationnel, réalisation d’une analyse des lacunes des systèmes de gestion des achats et des stocks, organisation des mécanismes nationaux de coordination de la gestion des achats et des stocks, mise au point d’une assurance-qualité et de mécanismes de contrôle des résultats, etc. </t>
  </si>
  <si>
    <t>Amélioration de l’infrastructure du système d’achats et de la chaîne d’approvisionnement et conception d’outils</t>
  </si>
  <si>
    <t>Activités pour assurer le stockage et la distribution des médicaments et des autres produits de santé, par exemple en augmentant la capacité de stockage, le transport, le matériel et le logiciel pour le système de gestion des achats et des stocks, etc.</t>
  </si>
  <si>
    <t>Совершенствование  инфраструктуры предоставления услуг</t>
  </si>
  <si>
    <t>Мероприятия, которые обеспечивают надлежащую, непрерывную, эффективную и прозрачную процедуру закупок и распределения качественных лекарственных средств, других предметов медицинского назначения и медицинских технологий для повышения результатов борьбы с ВИЧ/СПИДом, ТБ и малярией, но которые также могут способствовать улучшению долгосрочных результатов в других областях здравоохранения (например, в сфере ОЗМНД). Сюда относится модернизация или строительство складских помещений, покупка транспортных средств, а также аппаратного и программного обеспечения для системы управления закупками и снабжением. Например: поддержка органов власти в разработке национальной фармацевтической политики или оперативного плана в фармацевтической области, проведение анализа пробелов в системе УЗС, создание национальных координационных механизмов в области УЗС, создание механизмов контроля качества и механизмов мониторинга результатов деятельности и т.д.</t>
  </si>
  <si>
    <t>Intervenciones que garantizan la planificación, compra y distribución ininterrumpida, eficiente y transparente de medicamentos de calidad y de otros productos y tecnologías sanitarios en beneficio de la ejecución de programas de VIH/SIDA, tuberculosis y malaria, pero que pueden tener un mayor alcance y extenderse a otros resultados indirectos en materia de salud (por ejemplo, salud reproductiva, materna, neonatal e infantil). Puede incluir el reacondicionamiento o la construcción de centros de almacenamiento, la compra de vehículos y el hardware y software del sistema de gestión de adquisiciones y suministro. Por ejemplo: apoyando a las autoridades en la elaboración de la política farmacéutica o el plan operativo nacionales, produciendo el análisis de deficiencias en el sistema de Gestión de Adquisiciones y Suministros, organizando mecanismos nacionales de coordinación de la Gestión de Adquisiciones y Suministros, elaborando mecanismos de control de calidad y supervisión del desempeño, etc.</t>
  </si>
  <si>
    <t>Mejora de la infraestructura del  sistema  de adquisiciones y la cadena de suministros y elaboración de herramientas</t>
  </si>
  <si>
    <t>Совершенствование инфраструктуры системы закупок и снабжения, а также создание соответствующих инструментов</t>
  </si>
  <si>
    <t>Мероприятия, направленные на поддержку расширения охвата и повышение доступности, объема предложения и качества медицинских услуг, предоставляемых медицинскими учреждениями и организациями на уровне сообществ, за счет модернизации или расширения инфраструктуры предоставления услуг, включая помещения, оборудование, мебель, транспортные средства и т.д. В этот раздел можно также включить входные операционные факторы, необходимые для непрерывного предоставления услуг (только для стран с низким уровнем доходов и неустойчивых государств, подробнее см. в Пояснительной записке по УЗС). Предложенные мероприятия должны способствовать повышению результатов борьбы более чем с одним заболеванием (ВИЧ, ТБ, малярия), а также улучшению долгосрочных результатов в других областях здравоохранения (например, ОЗМНД).  Аналогичные мероприятия, направленные на борьбу только с ВИЧ, ТБ или малярией, должны быть включены в гранты по соответствующим заболеваниям.  Глобальный фонд не финансирует крупномасштабные строительные проекты.</t>
  </si>
  <si>
    <t>Введение в действие системы управления закупками и снабжением</t>
  </si>
  <si>
    <t>Меры по обеспечению надлежащего хранения и распределения лекарственных средств и других предметов медицинского назначения, например увеличение вместимости складов, перевозки, компьютерное оборудование и программное обеспечение для системы управления закупками и снабжением и т.д.</t>
  </si>
  <si>
    <t xml:space="preserve">Assuring accurate, safe and appropriate diagnostics and reliable laboratory services for disease management, surveillance and monitoring. Stengthening and optimizing the laboratory network for sustainability. </t>
  </si>
  <si>
    <t>Garantir des diagnostics précis, sûrs et adaptés, ainsi que des services de laboratoire fiables pour la prise en charge, la surveillance et le contrôle des maladies. Renforcer et optimiser le réseau de laboratoires pour des raisons de pérennité.</t>
  </si>
  <si>
    <t>Обеспечение точной, безопасной и надлежащей диагностики и надежных лабораторных услуг в целях борьбы с заболеваниями, осуществления надзора и мониторинга. Укрепление и оптимизация лабораторной сети в целях повышения устойчивости.</t>
  </si>
  <si>
    <t>Asegurar diagnósticos precisos, seguros y adecuados y servicios de laboratorio confiables para el manejo de enfermedades, vigilancia y monitoreo. Renforzamiento y la optimización de la red de laboratorios para la sostenibilidad.</t>
  </si>
  <si>
    <t xml:space="preserve">Por encima del asignado  </t>
  </si>
  <si>
    <t xml:space="preserve">Monto asignado </t>
  </si>
  <si>
    <t xml:space="preserve">Somme allouée </t>
  </si>
  <si>
    <t>Solicitud del monto asignado para  el módulo</t>
  </si>
  <si>
    <t>Solicitud por encima del monto asignado para el módulo</t>
  </si>
  <si>
    <t>Somme allouée ou au-delà de la somme allouée</t>
  </si>
  <si>
    <t xml:space="preserve">Prise en charge et prévention de la tuberculose </t>
  </si>
  <si>
    <t xml:space="preserve">Demande de financement au-delà de la somme allouée pour le module </t>
  </si>
  <si>
    <t>Request from the allocation amount per module</t>
  </si>
  <si>
    <t>Request from the amount above the allocation per module</t>
  </si>
  <si>
    <t xml:space="preserve">Выделенная сумма </t>
  </si>
  <si>
    <t>Выделенная сумма или свыше выделенной суммы</t>
  </si>
  <si>
    <t>Запрос на сумму свыше выделенной для всего модуля</t>
  </si>
  <si>
    <t>Monto asignado o por encima del monto asignado</t>
  </si>
  <si>
    <t xml:space="preserve">Montant demandé au regard de la somme allouée par module </t>
  </si>
  <si>
    <t>Запрос на часть суммы, выделенный для всего модуля</t>
  </si>
  <si>
    <t>Please describe 1) target population &amp; geographic scope,  2) implementation approach, and 3) other relevant information. Please differentiate between scope of allocation and above allocation request</t>
  </si>
  <si>
    <t>Describa lo siguiente: 1) la población objetivo y alcance geográfico; e) el enfoque de ejecución; y 3) otra información pertinente. Diferencie entre el alcance de la solicitud de del monto asignado y por encima del del monto asignado</t>
  </si>
  <si>
    <t>Veuillez décrire 1) la population ciblée et le champ d'application géographique, 2) la démarche de mise en œuvre, 3) toute autre information pertinente. Veuillez différencier le champ d'application de la demande de  la somme allouée de celui de la demande de financement au-delà de la somme allouée</t>
  </si>
  <si>
    <t>Veuillez décrire : 1) les sources des hypothèses de coûts, 2) les activités clés, 3) toute autre information pertinente. Veuillez différencier le champ d'application de la demande de  la somme allouée de celui de la demande de financement au-delà de la somme allouée</t>
  </si>
  <si>
    <t>Describa lo siguiente: 1)  fuentes de los supuestos de costo; 2) actividades clave; 3) otra información pertinente. Diferencie entre el alcance de la solicitud de del monto asignado y por encima del del monto asignado</t>
  </si>
  <si>
    <t>Укажите: 1) целевую группу населения и географический охват, 2) подход к реализации, и 3) другую необходимую информацию. Проведите различие между охватом запроса на выделенную сумму и запроса на финансирование сверх выделенной суммы.</t>
  </si>
  <si>
    <t>Please describe 1) sources of cost assumptions, 2) key activities, 3) other relevant information. Please differentiate between scope of allocation and above allocation request</t>
  </si>
  <si>
    <t>Укажите: 1) источники расчета предполагаемых затрат; 2) основные виды деятельности; 3) другую необходимую информацию. Проведите различие между выделенной суммой и финансированием свыше выделенной суммы.</t>
  </si>
  <si>
    <t>Condoms as part of programs for PWID and their partners</t>
  </si>
  <si>
    <t>Diagnosis and treatment of STIs as part of programs for PWID and their partners</t>
  </si>
  <si>
    <t>Young Key Population interventions as part of programs for adolescent and youth</t>
  </si>
  <si>
    <t>Development and implementation of health legislation, stratgies and policies</t>
  </si>
  <si>
    <t>Long-lasting insecticidal nets (LLIN) - Continuous distribution</t>
  </si>
  <si>
    <t>Needle and Syringe programs as part of programs for PWID and their partners</t>
  </si>
  <si>
    <t>Programme National contre la Tuberculose, Ministry of Health of Benin</t>
  </si>
  <si>
    <t>PNTUB</t>
  </si>
  <si>
    <t>Programme National de Lutte contre le SIDA, Ministry of Health of Benin</t>
  </si>
  <si>
    <t>National AIDS Control Program, Ministry of Public Health of Cameroon</t>
  </si>
  <si>
    <t>National Malaria Control Program, Ministry of Public Health of Cameroon</t>
  </si>
  <si>
    <t>National Tuberculosis Control Program, Ministry of Public Health of Cameroon</t>
  </si>
  <si>
    <t>Plan International Cameroon</t>
  </si>
  <si>
    <t>International Federation of Red Cross and Red Crescent Societies</t>
  </si>
  <si>
    <t>Ministry of Public Health, Population and Fight against HIV/AIDS</t>
  </si>
  <si>
    <t>Department of Economic Affairs of India</t>
  </si>
  <si>
    <t>United Nations Development Program, Djibouti</t>
  </si>
  <si>
    <t>Plan El Salvador</t>
  </si>
  <si>
    <t>National Leprosy and Tubeculosis Program, Ministry of Health of Gambia</t>
  </si>
  <si>
    <t>NLTP</t>
  </si>
  <si>
    <t>National Malaria Control Program, Ministry of Health of Gambia</t>
  </si>
  <si>
    <t>DEA</t>
  </si>
  <si>
    <t>Communicable Diseases Directorate, Ministry of Health of Jordan</t>
  </si>
  <si>
    <t>National Tuberculosis Program, Ministry of Health of Jordan</t>
  </si>
  <si>
    <t>African Medical and Research Foundation in Kenya</t>
  </si>
  <si>
    <t>National Treasury</t>
  </si>
  <si>
    <t>Catholic Relief Services USCCB - Mali</t>
  </si>
  <si>
    <t>Plan International Mali</t>
  </si>
  <si>
    <t>Multicountry Americas (Meso)</t>
  </si>
  <si>
    <t>Instituto Nacional de Salud Pública</t>
  </si>
  <si>
    <t>Multicountry East Asia and Pacific (APN+)</t>
  </si>
  <si>
    <t>Multicountry East Asia and Pacific (ISEAN-HIVOS)</t>
  </si>
  <si>
    <t>Multicountry East Asia and Pacific (RAI)</t>
  </si>
  <si>
    <t>United Nations Development Programme, Asia Pacific</t>
  </si>
  <si>
    <t>National Action Committee on AIDS of Nigeria</t>
  </si>
  <si>
    <t>United Nations Development Programme, Palestine</t>
  </si>
  <si>
    <t>Comité National de la Lutte contre le SIDA, Rwanda</t>
  </si>
  <si>
    <t>Ministry of Health and Social Action of Senegal</t>
  </si>
  <si>
    <t>MSAS</t>
  </si>
  <si>
    <t>Social Hygien Institue AIDS Division, Ministry of Health, Prevention and Public Hygiene of Senegal</t>
  </si>
  <si>
    <t>DLSI</t>
  </si>
  <si>
    <t>United Nations Development Program in Kenya</t>
  </si>
  <si>
    <t>PRSVTA</t>
  </si>
  <si>
    <t>African Medical and Research Foundation in Tanzania</t>
  </si>
  <si>
    <t>Plan International Togo</t>
  </si>
  <si>
    <t>Department of Planning and Finance, Ministry of Health of Viet Nam</t>
  </si>
  <si>
    <t>National Institute of Malariology, Parasitology and Entomology, Ministry of Health of Viet Nam</t>
  </si>
  <si>
    <t>National Lung Hospital, Ministry of Health of Viet Nam</t>
  </si>
  <si>
    <t>Viet Nam Administration of HIV/AIDS Control, Ministry of Health of Viet Nam</t>
  </si>
  <si>
    <t>Prevention programs for general population</t>
  </si>
  <si>
    <t>Prevention programs for MSM and TGs</t>
  </si>
  <si>
    <t>Prevention programs for sex workers and their clients</t>
  </si>
  <si>
    <t>Prevention programs for people who inject drugs (PWID) and their partners</t>
  </si>
  <si>
    <t>Prevention programs for other vulnerable populations (please specify)</t>
  </si>
  <si>
    <t>Prevention programs for adolescents and youth, in and out of school</t>
  </si>
  <si>
    <t>M&amp;E-3</t>
  </si>
  <si>
    <t>Percentage of deaths registered (as reported by civil or sample registration systems, hospitals, community-based reporting systems) among the total deaths for the same period and geographical region</t>
  </si>
  <si>
    <t>By</t>
  </si>
  <si>
    <t>Pour chaque</t>
  </si>
  <si>
    <t>Por</t>
  </si>
  <si>
    <t>За кажый</t>
  </si>
  <si>
    <t>Summary of requested funding</t>
  </si>
  <si>
    <t>Résumé du financement demandé</t>
  </si>
  <si>
    <t>Resumen de financiamiento solicitado</t>
  </si>
  <si>
    <t>Общий объем запрашиваемого финансирования</t>
  </si>
  <si>
    <t>Percentage of MSM reached with HIV prevention programs - individual and/or smaller group level interventions</t>
  </si>
  <si>
    <t>Percentage of TG reached with HIV prevention programs - individual and/or smaller group level interventions</t>
  </si>
  <si>
    <t>Percentage of sex workers reached with HIV prevention programs - individual and/or smaller group level interventions</t>
  </si>
  <si>
    <t>Percentage of PWID reached with HIV prevention programs - individual and/or smaller group level interventions</t>
  </si>
  <si>
    <t>Number of needles and syringes distributed per person who injects drugs per year by needle and syringe programs</t>
  </si>
  <si>
    <t>Percentage of other vulnerable populations reached with HIV prevention programs - individual and/or smaller group level interventions</t>
  </si>
  <si>
    <t>Atención y prevención de tuberculosis</t>
  </si>
  <si>
    <r>
      <t>Программы з</t>
    </r>
    <r>
      <rPr>
        <sz val="11"/>
        <color rgb="FF000000"/>
        <rFont val="Arial"/>
        <family val="2"/>
      </rPr>
      <t>амена игл и шприцев в рамках программ для ПИН и их партнеров</t>
    </r>
  </si>
  <si>
    <r>
      <t xml:space="preserve">Mosquiteros tratados con insecticida de larga duración (MILD) – Distribución </t>
    </r>
    <r>
      <rPr>
        <sz val="11"/>
        <color rgb="FF1F497D"/>
        <rFont val="Arial"/>
        <family val="2"/>
      </rPr>
      <t>continua</t>
    </r>
  </si>
  <si>
    <r>
      <t xml:space="preserve">Сетки, обработанные инсектицидом длительного действия (СОИДД) </t>
    </r>
    <r>
      <rPr>
        <sz val="11"/>
        <color rgb="FF1F497D"/>
        <rFont val="Arial"/>
        <family val="2"/>
      </rPr>
      <t>-</t>
    </r>
    <r>
      <rPr>
        <sz val="11"/>
        <rFont val="Arial"/>
        <family val="2"/>
      </rPr>
      <t xml:space="preserve"> регулярное распространение</t>
    </r>
  </si>
  <si>
    <t>Mejora de sistemas de laboratorio</t>
  </si>
  <si>
    <t>Pourcentage de décès enregistrés (déclarés dans les registres d’état civil, dans les systèmes d’enregistrement par échantillons, par les hôpitaux, dans les systèmes de communication communautaire) sur le total des décès pour la même période et la même région géographique.</t>
  </si>
  <si>
    <t>Porcentaje de muertes registradas (comunicadas por sistemas de registro civil o registro de muestras, hospitales o sistemas de notificación basados en la comunidad) entre las muertes totales para el mismo periodo y región geográfica</t>
  </si>
  <si>
    <t>Процент случаев смерти (зарегистрированных в системах регистрации актов гражданского состояния или в системах регистрации выборочных основных показателей, в больницах, в отчетности на базе сообществ) от общего числа случаев смерти за этот же период и в этом же географическом районе</t>
  </si>
  <si>
    <t xml:space="preserve">Percentage of antenatal care attendees tested for syphilis </t>
  </si>
  <si>
    <t>Pourcentage de femmes enceintes dépistées positives à la syphilis</t>
  </si>
  <si>
    <t xml:space="preserve">Porcentaje de asistentes a los servicios de atención prenatal sometidos a Pruebas de sífilis </t>
  </si>
  <si>
    <t>Pourcentage de personnes vivant avec le VIH qui a initié ARV avec un taux de CD4 de &lt;200 cellules / mm ³</t>
  </si>
  <si>
    <t>Percentage of people living with HIV that initiated ART with CD4 count of &lt;200 cells/mm³</t>
  </si>
  <si>
    <t>Porcentaje de personas que viven con VIH que iniciaronARV con une recuento de CD4 de &lt;200 células / mm³</t>
  </si>
  <si>
    <t xml:space="preserve">Процент пациенток антенатальных клиник, прошедших анализ на сифилис </t>
  </si>
  <si>
    <t xml:space="preserve">Процент людей, живущих с ВИЧ, которые начали АРТ с количеством CD4 &lt;200 клеток/куб мм. </t>
  </si>
  <si>
    <t>Note that this information should be submitted using the online portal</t>
  </si>
  <si>
    <t>Обратите внимание, что эта информация должна быть представлена ​​с использованием интернет-</t>
  </si>
  <si>
    <t>Favor tomar en cuenta que esta información deber ser presentada a través del portal en línea</t>
  </si>
  <si>
    <t>Veuillez noter que cette information doit être présentée à travers du portail en ligne</t>
  </si>
  <si>
    <t>Проектирование, разработка и реализация программ по изменению моделей поведения, таких как программы на индивидуальном уровне; мероприятия по изменению поведенческих моделей на уровне сообществ; целевые стратегии на основе Интернета; социальные маркетинговые стратегии; аутрич-стратегии, реализуемые в местах предоставления сексуальных услуг: в том числе в области планирования, людских ресурсов, тренинга, логистики, аутрич-работы и взаимного обучения. За исключением программ, ориентированных на население в целом, молодежь и другие основные затронутые группы населения.</t>
  </si>
  <si>
    <t>Поощрение использования и раздача женских и мужских презервативов в целях профилактики ВИЧ-инфицирования; включая создание спроса, проведение обучения и раздачу презервативов. Увязка с программами по изменению моделей поведения.</t>
  </si>
  <si>
    <t>Проектирование, разработка и осуществление программ синдромной и клинической терапии в связи с инфекциями, передаваемыми половым путем.</t>
  </si>
  <si>
    <t>New HIV infections among children</t>
  </si>
  <si>
    <t>Nouvelles infections à VIH parmi les enfants</t>
  </si>
  <si>
    <t xml:space="preserve">Nuevas infecciones de VIH en niños </t>
  </si>
  <si>
    <t>Число новых случаев ВИЧ-инфицирования среди детей</t>
  </si>
  <si>
    <t>To refresh the pivot table with latest amounts entered in the Module budgets on the Concept Note sheet, click anywhere on the pivot table and then press Alt + F5 or go to the menu and select Data and then Refresh All.</t>
  </si>
  <si>
    <t>Чтобы обновить сводную таблицу и внести в нее последние суммы, указанные в бюджете каждого модуля на листе Концептуальной записки, щелкните мышью на любом участке соответствующей сводной таблицы, затем нажмите «Alt+F5» или выберите в меню Данные и затем «Обновить все».</t>
  </si>
  <si>
    <t>Pour actualiser les tableaux croisé dynamique avec les derniers montants saisis dans le budget de chaque module sur la note conceptuelle, cliquez n'importe où dans un des tableau croisé dynamique correspondant puis appuyez sur Alt + F5 ou allez dans le menu et sélectionner «Données», puis Actualiser Tout.</t>
  </si>
  <si>
    <t>Para actualizar las tablas dinámicas con los últimos montos introducidos en los presupuestos del módulo de la hoja de la nota conceptual, haga clic en cualquiera de las tablas dinámicas y luego pulse Alt + F5 o vaya al menu y seleccion Data y luego pulse sobre Refrezcar Todo.</t>
  </si>
  <si>
    <t>Другой</t>
  </si>
  <si>
    <t>HypCode</t>
  </si>
  <si>
    <t>MHA</t>
  </si>
  <si>
    <t>MHB</t>
  </si>
  <si>
    <t>MHC</t>
  </si>
  <si>
    <t>MHD</t>
  </si>
  <si>
    <t>MHE</t>
  </si>
  <si>
    <t>MHF</t>
  </si>
  <si>
    <t>MHG</t>
  </si>
  <si>
    <t>MHI</t>
  </si>
  <si>
    <t>MTA</t>
  </si>
  <si>
    <t>MTB</t>
  </si>
  <si>
    <t>MTC</t>
  </si>
  <si>
    <t>MMA</t>
  </si>
  <si>
    <t>MMB</t>
  </si>
  <si>
    <t>MMC</t>
  </si>
  <si>
    <t>MSA</t>
  </si>
  <si>
    <t>MXA</t>
  </si>
  <si>
    <t>MSB</t>
  </si>
  <si>
    <t>MSC</t>
  </si>
  <si>
    <t>MSD</t>
  </si>
  <si>
    <t>MSE</t>
  </si>
  <si>
    <t>MSF</t>
  </si>
  <si>
    <t>MSG</t>
  </si>
  <si>
    <t>MXB</t>
  </si>
  <si>
    <t>MXC</t>
  </si>
  <si>
    <t>MXD</t>
  </si>
  <si>
    <t>MXE</t>
  </si>
  <si>
    <t>To be used only after prior consent from the Global Fund in exceptional circumstances when the envisaged interventions cannot be covered by any of the standard modules and interventions.</t>
  </si>
  <si>
    <t>These "other" interventions must not exceed 5% of the budget.</t>
  </si>
  <si>
    <t>Pour une utilisation après accord préalable du Fonds mondial dans les circonstances exceptionnelles lorsque les interventions envisagées ne correspondent pas aux modules et aux interventions standards.</t>
  </si>
  <si>
    <t>Para uso con la aprobación previa por parte del Fondo Mundial en circunstancias excepcionales en las que las intervenciones previstas no se corresponden con los módulos y las intervenciones estándar.</t>
  </si>
  <si>
    <t>Le budget de ces «autres» interventions ne doivent pas dépasser 5% du budget total.</t>
  </si>
  <si>
    <t>El presupuesto para estas "otras" intervenciones no debe exceder el 5% del presupuesto total.</t>
  </si>
  <si>
    <t xml:space="preserve">Для использования после предварительного согласия со стороны Глобального фонда в исключительных случаях, когда предлагаемые мероприятия не соответствуют стандартные модули и мероприятий. </t>
  </si>
  <si>
    <t>Alternative / Complementary text for "Other" scope:</t>
  </si>
  <si>
    <t>Эти "другие" мероприятия не должны превышать 5% от общего бюджета.</t>
  </si>
  <si>
    <t>Behavioral change as part of programs for general population</t>
  </si>
  <si>
    <t>Condoms as part of programs for general population</t>
  </si>
  <si>
    <t>Male circumcision</t>
  </si>
  <si>
    <t>HIV testing and counseling as part of programs for general population</t>
  </si>
  <si>
    <t>Diagnosis and treatment of STIs as part of programs for general population</t>
  </si>
  <si>
    <t>Blood safety</t>
  </si>
  <si>
    <t>Orphan and vulnerable children (OVC) package</t>
  </si>
  <si>
    <t>Other interventions for general population - Please specify</t>
  </si>
  <si>
    <t>Other interventions for MSM and TGs - Please specify</t>
  </si>
  <si>
    <t>Diagnosis and treatment of STIs (sex workers and their clients)</t>
  </si>
  <si>
    <t>Other interventions for sex workers and their clients - Please specify</t>
  </si>
  <si>
    <t>Behavioural change as part of programs for PWID and their partners</t>
  </si>
  <si>
    <t>OST and other drug dependence treatment (PWIDs and their partners)</t>
  </si>
  <si>
    <t>Diagnosis and treatment of viral hepatitis (PWIDs and their partners)</t>
  </si>
  <si>
    <t>Other interventions for IDUs and their partners - Please specify</t>
  </si>
  <si>
    <t>Diagnosis and treatment of STIs (other vulnerable populations)</t>
  </si>
  <si>
    <t>Other interventions for other vulnerable populations - Please specify</t>
  </si>
  <si>
    <t>RMNCH linkages and GBV as part of programs for adolescent youth</t>
  </si>
  <si>
    <t>Prong 3: Preventing vertical HIV transmission</t>
  </si>
  <si>
    <t>Prong 4: Treatment, care &amp; support to mothers living with HIV, their children &amp;</t>
  </si>
  <si>
    <t>Other interventions for PMTCT- Please specify</t>
  </si>
  <si>
    <t>Pre-ART care</t>
  </si>
  <si>
    <t>Treatment monitoring</t>
  </si>
  <si>
    <t>Treatment adherence</t>
  </si>
  <si>
    <t>Counseling and psycho-social support</t>
  </si>
  <si>
    <t>Out-patient care</t>
  </si>
  <si>
    <t>In-patient care</t>
  </si>
  <si>
    <t>Other interventions for treatment - Please specify</t>
  </si>
  <si>
    <t>Treatment</t>
  </si>
  <si>
    <t>Prevention</t>
  </si>
  <si>
    <t>Collaborative activities with other programs and sectors?</t>
  </si>
  <si>
    <t>TB/HIV collaborative interventions</t>
  </si>
  <si>
    <t>Service organization and facility management</t>
  </si>
  <si>
    <t>Retention and distribution of health and community workers</t>
  </si>
  <si>
    <t>PSM infrastructure and development of tools</t>
  </si>
  <si>
    <t>Performance,transparency&amp;accountability of financial management system in health</t>
  </si>
  <si>
    <t>Advocacy for social accountability</t>
  </si>
  <si>
    <t>Institutional capacity building, planning and leadership development</t>
  </si>
  <si>
    <t>Len IntLabel</t>
  </si>
  <si>
    <t>Changement de comportement dans le cadre des programmes destinés à la population générale</t>
  </si>
  <si>
    <t>Préservatifs dans le cadre des programmes destinés à la population générale</t>
  </si>
  <si>
    <t>Circoncision masculine</t>
  </si>
  <si>
    <t>Dépistage du VIH et conseil dans le cadre des programmes destinés à la population générale</t>
  </si>
  <si>
    <t>Diagnostic et traitement des infections sexuellement transmissibles dans le cadre des programmes destinés à la population générale</t>
  </si>
  <si>
    <t>Sécurité transfusionnelle</t>
  </si>
  <si>
    <t>Orphelins et enfants vulnérables</t>
  </si>
  <si>
    <t>Autres interventions réalisées auprès de la population générale : veuillez préciser</t>
  </si>
  <si>
    <t>Autres interventions réalisées auprès des hommes ayant des rapports sexuels avec des hommes et des transgenres : veuillez préciser</t>
  </si>
  <si>
    <t>Autres interventions réalisées auprès des professionnels du sexe et de leurs clients : veuillez préciser</t>
  </si>
  <si>
    <t>Changement de comportement dans le cadre des programmes destinés aux consommateurs de drogues injectables et à leurs partenaires</t>
  </si>
  <si>
    <t>Échange d'aiguilles et de seringues dans le cadre des programmes destinés aux consommateurs de drogues par injection et à leurs partenaires</t>
  </si>
  <si>
    <t>Autres interventions réalisées auprès des consommateurs de drogues injectables et de leurs partenaires : veuillez préciser</t>
  </si>
  <si>
    <t>Autres interventions réalisées auprès des autres populations vulnérables : veuillez préciser</t>
  </si>
  <si>
    <t>Volet 3 : prévention de la transmission verticale du VIH</t>
  </si>
  <si>
    <t>Autres interventions réalisées pour prévenir la transmission de la mère à l'enfant : veuillez préciser</t>
  </si>
  <si>
    <t>Soins préalables au traitement antirétroviral</t>
  </si>
  <si>
    <t>Suivi du traitement</t>
  </si>
  <si>
    <t>Observance du traitement</t>
  </si>
  <si>
    <t>Conseil et soutien psycho-social</t>
  </si>
  <si>
    <t>Soins ambulatoires</t>
  </si>
  <si>
    <t>Soins hospitaliers</t>
  </si>
  <si>
    <t>Autres interventions réalisées dans le cadre du traitement : veuillez préciser</t>
  </si>
  <si>
    <t>Traitement</t>
  </si>
  <si>
    <t>Prévention</t>
  </si>
  <si>
    <t>Interventions concertées de lutte contre la tuberculose et le VIH</t>
  </si>
  <si>
    <t>Organisation des services et gestion des établissements</t>
  </si>
  <si>
    <t>Fidélisation et répartition des agents de santé communautaires</t>
  </si>
  <si>
    <t>Mise en pratique du système de gestion des achats et des stocks</t>
  </si>
  <si>
    <t>Plaidoyer pour la responsabilité sociale</t>
  </si>
  <si>
    <t>Cambio del comportamiento como parte de programas para la población general</t>
  </si>
  <si>
    <t>Preservativos como parte de programas para la población general</t>
  </si>
  <si>
    <t>Circuncisión masculina</t>
  </si>
  <si>
    <t>Pruebas de VIH y asesoramiento como parte de programas para la población general</t>
  </si>
  <si>
    <t>Diagnóstico y tratamiento de ITS como parte de programas para la población general</t>
  </si>
  <si>
    <t>Seguridad hematológica</t>
  </si>
  <si>
    <t>Paquete para huérfanos y niños vulnerables</t>
  </si>
  <si>
    <t>Otras intervenciones para la población general (especificar)</t>
  </si>
  <si>
    <t>Otras intervenciones para hombres que tienen relaciones sexuales con hombres y personas transgénero (especificar)</t>
  </si>
  <si>
    <t>Otras intervenciones para profesionales del sexo y sus clientes (especificar)</t>
  </si>
  <si>
    <t>Cambio de comportamiento como parte de programas para consumidores de drogas inyectables y sus parejas</t>
  </si>
  <si>
    <t>Otras intervenciones para consumidores de drogas inyectables y sus parejas (especificar)</t>
  </si>
  <si>
    <t>Otras intervenciones para otras poblaciones vulnerables (especificar)</t>
  </si>
  <si>
    <t>Flanco 3: Prevención de la transmisión vertical del VIH</t>
  </si>
  <si>
    <t>Otras intervenciones para PTMI (especificar)</t>
  </si>
  <si>
    <t>Pretratamiento antirretroviral</t>
  </si>
  <si>
    <t>Seguimiento del tratamiento</t>
  </si>
  <si>
    <t>Observancia del tratamiento</t>
  </si>
  <si>
    <t>Asesoramiento y apoyo psicosocial</t>
  </si>
  <si>
    <t>Atención extrahospitalaria</t>
  </si>
  <si>
    <t>Atención hospitalaria</t>
  </si>
  <si>
    <t>Otras intervenciones para tratamiento (especificar)</t>
  </si>
  <si>
    <t>Implicar a todos los proveedores de asistencia</t>
  </si>
  <si>
    <t>Intervenciones conjuntas en tuberculosis/VIH</t>
  </si>
  <si>
    <t>Organización de servicios y gestión de instalaciones</t>
  </si>
  <si>
    <t>Retención y distribución de trabajadores de salud comunitarios</t>
  </si>
  <si>
    <t>Fomento de la responsabilidad social</t>
  </si>
  <si>
    <t>Распространение информации о поведенческих изменениях в рамках программ для всего населения</t>
  </si>
  <si>
    <t>Распространение презервативов в рамках программ для всего населения</t>
  </si>
  <si>
    <t>Мужское обрезание</t>
  </si>
  <si>
    <t>Тестирование на ВИЧ и консультирование по вопросам ВИЧ в рамках программ для всего населения</t>
  </si>
  <si>
    <t>Диагностика и лечение ИППП в рамках программ для всего населения</t>
  </si>
  <si>
    <t>Безопасность крови</t>
  </si>
  <si>
    <t>Мероприятия по поддержке сирот и уязвимых детей (СУД)</t>
  </si>
  <si>
    <t>Другие мероприятия для всего населения (укажите)</t>
  </si>
  <si>
    <t>Другие мероприятия для МСМ и целевых групп населения (укажите)</t>
  </si>
  <si>
    <t>Другие мероприятия для работников секс-бизнеса и их клиентов (укажите)</t>
  </si>
  <si>
    <t>Распространение информации о поведенческих изменениях в рамках программ для ПИН и их партнеров</t>
  </si>
  <si>
    <t>Другие мероприятия для ПИН и их партнеров (укажите)</t>
  </si>
  <si>
    <t>Проектирование, разработка и реализации программ тестирования на ВИЧ и программ консультирования: по инициативе медучреждений, по инициативе клиента и на основе сообществ, включая предоставление мобильных услуг и проведение тестирования партнерами. Включая также создание спроса, обучение, укрепление людских ресурсов и увязку с услугами по уходу и лечению.</t>
  </si>
  <si>
    <t>Другие мероприятия для других уязвимых групп населения (укажите)</t>
  </si>
  <si>
    <t>Направление 3: профилактика вертикальной передачи ВИЧ-инфекции</t>
  </si>
  <si>
    <t>Другие мероприятия в целях ППМР (укажите)</t>
  </si>
  <si>
    <t>Лечение до начала АРТ</t>
  </si>
  <si>
    <t>Мониторинг лечения</t>
  </si>
  <si>
    <t>Соблюдение курса лечения</t>
  </si>
  <si>
    <t>Консультирование и психосоциальная поддержка</t>
  </si>
  <si>
    <t>Амбулаторный уход</t>
  </si>
  <si>
    <t>Стационарный уход</t>
  </si>
  <si>
    <t>Другие мероприятия по лечению (укажите)</t>
  </si>
  <si>
    <t>Профилактика</t>
  </si>
  <si>
    <t>Участие всех поставщиков услуг</t>
  </si>
  <si>
    <t>Комплексные меры борьбы с коинфекцией ТБ/ВИЧ</t>
  </si>
  <si>
    <t>Сервисные организации и управление медучреждениями</t>
  </si>
  <si>
    <t>Совершенствование систем лабораторий</t>
  </si>
  <si>
    <t>Удержание и распределение медицинских и общинных работников</t>
  </si>
  <si>
    <t>Адвокационная деятельность в сфере социальной подотчетности</t>
  </si>
  <si>
    <t>Porcentaje de pacientes seropositivos que se han sometido a pruebas de detección de tuberculosis en centros de atención o tratamiento para enfermos de VIH</t>
  </si>
  <si>
    <t xml:space="preserve">PU due </t>
  </si>
  <si>
    <t>PU/DR due</t>
  </si>
  <si>
    <t>Reporting Frequency (Months)</t>
  </si>
  <si>
    <t>Granularity</t>
  </si>
  <si>
    <t>Jan - Dec</t>
  </si>
  <si>
    <t>Jan - Mar</t>
  </si>
  <si>
    <t>Apr - Jun</t>
  </si>
  <si>
    <t>Jul - Sep</t>
  </si>
  <si>
    <t>Oct - Dec</t>
  </si>
  <si>
    <t>Apr - Mar</t>
  </si>
  <si>
    <t>Jul - Jun</t>
  </si>
  <si>
    <t>Oct - Sep</t>
  </si>
  <si>
    <t>Jan - Jun</t>
  </si>
  <si>
    <t>Jul - Dec</t>
  </si>
  <si>
    <t>leave blank</t>
  </si>
  <si>
    <t>Apr - Sep</t>
  </si>
  <si>
    <t>Oct - Mar</t>
  </si>
  <si>
    <t>Jan - May</t>
  </si>
  <si>
    <t>Frequency Granularity</t>
  </si>
  <si>
    <t>Fiscal Cycle</t>
  </si>
  <si>
    <t xml:space="preserve">WorkplanTracking Measures </t>
  </si>
  <si>
    <t>Milestones/Targets</t>
  </si>
  <si>
    <t>Comments  (no more than 500 characters)</t>
  </si>
  <si>
    <t>Milestones/Targets (no more than 200 characters)</t>
  </si>
  <si>
    <t>Age</t>
  </si>
  <si>
    <t>Sex</t>
  </si>
  <si>
    <t>CountryId</t>
  </si>
  <si>
    <t>GGY</t>
  </si>
  <si>
    <t>IMN</t>
  </si>
  <si>
    <t>JEY</t>
  </si>
  <si>
    <t>QMD</t>
  </si>
  <si>
    <t>QME</t>
  </si>
  <si>
    <t>QMF</t>
  </si>
  <si>
    <t>QMG</t>
  </si>
  <si>
    <t>QMJ</t>
  </si>
  <si>
    <t>QMH</t>
  </si>
  <si>
    <t>QMB</t>
  </si>
  <si>
    <t>QMA</t>
  </si>
  <si>
    <t>QMC</t>
  </si>
  <si>
    <t>QMI</t>
  </si>
  <si>
    <t>QML</t>
  </si>
  <si>
    <t>QMN</t>
  </si>
  <si>
    <t>QMS</t>
  </si>
  <si>
    <t>QMP</t>
  </si>
  <si>
    <t>QMR</t>
  </si>
  <si>
    <t>QMQ</t>
  </si>
  <si>
    <t>QMO</t>
  </si>
  <si>
    <t>QMT</t>
  </si>
  <si>
    <t>Multicountry Eastern Europe - Central Asia (EHRN)</t>
  </si>
  <si>
    <t>QMM</t>
  </si>
  <si>
    <t>No Country</t>
  </si>
  <si>
    <t>QMU</t>
  </si>
  <si>
    <t>IndDisaggrGrpId</t>
  </si>
  <si>
    <t>IndDisGrp</t>
  </si>
  <si>
    <t>IndDisaggrGrpValueId</t>
  </si>
  <si>
    <t>IndDisaggrGrpValue En</t>
  </si>
  <si>
    <t>IndDisaggrGrpValue Fr</t>
  </si>
  <si>
    <t>IndDisaggrGrpValue Es</t>
  </si>
  <si>
    <t>IndDisaggrGrpValue Ru</t>
  </si>
  <si>
    <t>homme</t>
  </si>
  <si>
    <t>hombres</t>
  </si>
  <si>
    <t>мужской</t>
  </si>
  <si>
    <t>femme</t>
  </si>
  <si>
    <t>mujeres</t>
  </si>
  <si>
    <t>женский</t>
  </si>
  <si>
    <t>transgenre</t>
  </si>
  <si>
    <t>personas transgénero</t>
  </si>
  <si>
    <t>транссексуал</t>
  </si>
  <si>
    <t>&lt;15</t>
  </si>
  <si>
    <t>&lt;15 ans</t>
  </si>
  <si>
    <t>&lt;5 лет</t>
  </si>
  <si>
    <t>15+</t>
  </si>
  <si>
    <t>+ de 15 ans</t>
  </si>
  <si>
    <t>˃5 лет</t>
  </si>
  <si>
    <t>femmes enceintes</t>
  </si>
  <si>
    <t>mujeres embarazadas</t>
  </si>
  <si>
    <t>беременные женщины</t>
  </si>
  <si>
    <t>enfants &lt;5 ans</t>
  </si>
  <si>
    <t>niños menores de 5 años</t>
  </si>
  <si>
    <t>дети младше 5 лет</t>
  </si>
  <si>
    <t>autres - à préciser</t>
  </si>
  <si>
    <t>otros [especificar]</t>
  </si>
  <si>
    <t>прочие (указать конкретные группы)</t>
  </si>
  <si>
    <t>&lt;5</t>
  </si>
  <si>
    <t>&lt;5 ans</t>
  </si>
  <si>
    <t>5+</t>
  </si>
  <si>
    <t>+ de 5 ans</t>
  </si>
  <si>
    <t>microscopie</t>
  </si>
  <si>
    <t>microscopio</t>
  </si>
  <si>
    <t>микроскопия</t>
  </si>
  <si>
    <t>RDTs</t>
  </si>
  <si>
    <t>test de dépistage rapide</t>
  </si>
  <si>
    <t>prueba de diagnóstico rápido</t>
  </si>
  <si>
    <t>БДТ</t>
  </si>
  <si>
    <t>ACT</t>
  </si>
  <si>
    <t>CTA</t>
  </si>
  <si>
    <t>АКТ</t>
  </si>
  <si>
    <t>non CTA</t>
  </si>
  <si>
    <t>no TCA</t>
  </si>
  <si>
    <t>не АКТ</t>
  </si>
  <si>
    <t>vivax</t>
  </si>
  <si>
    <t>falciparum</t>
  </si>
  <si>
    <t>15-19</t>
  </si>
  <si>
    <t>de 15 à 19</t>
  </si>
  <si>
    <t>de 15 a 19</t>
  </si>
  <si>
    <t>15-19 лет</t>
  </si>
  <si>
    <t>20-24</t>
  </si>
  <si>
    <t>de 20 à 24</t>
  </si>
  <si>
    <t>de 20 a 24</t>
  </si>
  <si>
    <t>20-24 года</t>
  </si>
  <si>
    <t>starting year</t>
  </si>
  <si>
    <t>starting point</t>
  </si>
  <si>
    <t>concatenate1</t>
  </si>
  <si>
    <t>Month/Granularity</t>
  </si>
  <si>
    <t>TEST1</t>
  </si>
  <si>
    <t>TEST2</t>
  </si>
  <si>
    <t>TEST3</t>
  </si>
  <si>
    <t>Starting Point with Year</t>
  </si>
  <si>
    <t>Jan</t>
  </si>
  <si>
    <t>Apr</t>
  </si>
  <si>
    <t>Jul</t>
  </si>
  <si>
    <t>Oct</t>
  </si>
  <si>
    <t>Year</t>
  </si>
  <si>
    <t>Mar</t>
  </si>
  <si>
    <t>Jun</t>
  </si>
  <si>
    <t>Sep</t>
  </si>
  <si>
    <t>Dec</t>
  </si>
  <si>
    <t>Pd1-B</t>
  </si>
  <si>
    <t>Pd1-E</t>
  </si>
  <si>
    <t>Pd2-B</t>
  </si>
  <si>
    <t>Pd2-E</t>
  </si>
  <si>
    <t>Pd3-B</t>
  </si>
  <si>
    <t>Pd3-E</t>
  </si>
  <si>
    <t>Pd4-B</t>
  </si>
  <si>
    <t>Pd4-E</t>
  </si>
  <si>
    <t>NA</t>
  </si>
  <si>
    <t>Required disaggregation</t>
  </si>
  <si>
    <t>Indicator code</t>
  </si>
  <si>
    <t>PR Acronym</t>
  </si>
  <si>
    <t>ppp</t>
  </si>
  <si>
    <t>Targets for Annual Funding Decision</t>
  </si>
  <si>
    <t>Required disaggregation - Baselines</t>
  </si>
  <si>
    <t>Criterion for completion
milestone/target</t>
  </si>
  <si>
    <t>Key Activities</t>
  </si>
  <si>
    <t>Al Muntadhar International Relief &amp; Development Foundation</t>
  </si>
  <si>
    <t>CARE Internaltional</t>
  </si>
  <si>
    <t>Family Health International</t>
  </si>
  <si>
    <t>Shoklo Malaria Research Unit</t>
  </si>
  <si>
    <t>Andino</t>
  </si>
  <si>
    <t>CCLAB</t>
  </si>
  <si>
    <t>MOZIZA</t>
  </si>
  <si>
    <t>Myanmar-Thailand - ISCOS-CISL</t>
  </si>
  <si>
    <t>Academy for Educational Development</t>
  </si>
  <si>
    <t>Africa Alive!</t>
  </si>
  <si>
    <t>Africa Satellite??? (round 2)</t>
  </si>
  <si>
    <t>African Medical and Research Foundation</t>
  </si>
  <si>
    <t>AfriCASO</t>
  </si>
  <si>
    <t>AIDS Empowerment and Treatment International</t>
  </si>
  <si>
    <t>Asociacion Salud Integral y Ciudadanía America Latina</t>
  </si>
  <si>
    <t>Association of South-East Asian Nations</t>
  </si>
  <si>
    <t>Australasian College of Tropical Medicine</t>
  </si>
  <si>
    <t>Asia Regional Management Unit</t>
  </si>
  <si>
    <t>Coalicion Organizaciones Diversidad Sexual Centroamerica</t>
  </si>
  <si>
    <t>East, Central and Southern African Health Community</t>
  </si>
  <si>
    <t>Economic Community of Central African States</t>
  </si>
  <si>
    <t>Economic Community Of West African States</t>
  </si>
  <si>
    <t>Ethiopia/Zambia??? (round 1)</t>
  </si>
  <si>
    <t>Great Lakes Initiative on AIDS</t>
  </si>
  <si>
    <t>Humanist Institute for Cooperation with Developing Countries, Southern Africa</t>
  </si>
  <si>
    <t>International Community of Women Living with HIV/AIDS</t>
  </si>
  <si>
    <t>Mano River Union Secretariat</t>
  </si>
  <si>
    <t>Partners in Population and Development.</t>
  </si>
  <si>
    <t>Population Services International</t>
  </si>
  <si>
    <t>Presbyterian Church of Africa</t>
  </si>
  <si>
    <t>RedLACTrans</t>
  </si>
  <si>
    <t>Religions for Peace - Hope for African Children</t>
  </si>
  <si>
    <t>Reseau Africain Formation VIH-sida</t>
  </si>
  <si>
    <t>SAARC Tuberculosis and HIV/AIDS Centre</t>
  </si>
  <si>
    <t>Soul city</t>
  </si>
  <si>
    <t>University of West Indies</t>
  </si>
  <si>
    <t>Acronym</t>
  </si>
  <si>
    <t>National</t>
  </si>
  <si>
    <t>No Code Available</t>
  </si>
  <si>
    <t>Fiscal cycle</t>
  </si>
  <si>
    <t>Fiscal cycle #</t>
  </si>
  <si>
    <t>IndDisAggreGrp En</t>
  </si>
  <si>
    <t>IndDisAggreGrp Fr</t>
  </si>
  <si>
    <t>IndDisAggreGrp Es</t>
  </si>
  <si>
    <t>IndDisAggreGrp Ru</t>
  </si>
  <si>
    <t>Sexe</t>
  </si>
  <si>
    <t>Sexo</t>
  </si>
  <si>
    <t>Пол</t>
  </si>
  <si>
    <t>HIV test result</t>
  </si>
  <si>
    <t>Résultat du test VIH</t>
  </si>
  <si>
    <t>Resultado de prueba del VIH</t>
  </si>
  <si>
    <t>Pезультат теста на ВИЧ</t>
  </si>
  <si>
    <t>HIV status-pregnant women</t>
  </si>
  <si>
    <t>Statut sérologique VIH</t>
  </si>
  <si>
    <t>Estado serológico respecto al VIH</t>
  </si>
  <si>
    <t>ВИЧ-статус</t>
  </si>
  <si>
    <t>Type of regimen</t>
  </si>
  <si>
    <t>Type de schéma thérapeutique</t>
  </si>
  <si>
    <t>Tipo de tratamiento</t>
  </si>
  <si>
    <t>Tип режима лечения</t>
  </si>
  <si>
    <t>Edad</t>
  </si>
  <si>
    <t>Возраст</t>
  </si>
  <si>
    <t>Targeted risk group</t>
  </si>
  <si>
    <t>Groupe à risque cible</t>
  </si>
  <si>
    <t>Grupo de riesgo objetivo</t>
  </si>
  <si>
    <t>Целевая группа риска</t>
  </si>
  <si>
    <t>Type of testing</t>
  </si>
  <si>
    <t>Type de test</t>
  </si>
  <si>
    <t>Tipo de prueba</t>
  </si>
  <si>
    <t>Tип теста</t>
  </si>
  <si>
    <t>Type of treatment</t>
  </si>
  <si>
    <t>Type de traitement</t>
  </si>
  <si>
    <t>Tип лечения</t>
  </si>
  <si>
    <t>Specialization</t>
  </si>
  <si>
    <t>Spécialisation</t>
  </si>
  <si>
    <t>Especialidad</t>
  </si>
  <si>
    <t>Cпециальность</t>
  </si>
  <si>
    <t>Species</t>
  </si>
  <si>
    <t>Espèce</t>
  </si>
  <si>
    <t>Especies</t>
  </si>
  <si>
    <t>Bид плазмодия</t>
  </si>
  <si>
    <t>Duration of treatment</t>
  </si>
  <si>
    <t>KAPs/high risk groups</t>
  </si>
  <si>
    <t>Case definition</t>
  </si>
  <si>
    <t>HIV status</t>
  </si>
  <si>
    <t>Male</t>
  </si>
  <si>
    <t>Female</t>
  </si>
  <si>
    <t>Transgender</t>
  </si>
  <si>
    <t>Positive</t>
  </si>
  <si>
    <t>Negative</t>
  </si>
  <si>
    <t>Not documented</t>
  </si>
  <si>
    <t>Known positive HIV infection at ANC</t>
  </si>
  <si>
    <t xml:space="preserve">Newly identified as HIV positive </t>
  </si>
  <si>
    <t>Testing HIV negative</t>
  </si>
  <si>
    <t>Life-long ART including Option B+ (newly initiated during current pregnancy)</t>
  </si>
  <si>
    <t>Life-long ART including Option B+ (already on treatment at beginning of current pregnancy)</t>
  </si>
  <si>
    <t>Maternal triple ARV prophylaxis (prophylaxis component of WHO Option B)</t>
  </si>
  <si>
    <t xml:space="preserve">Maternal AZT (prophylaxis component during pregnancy and delivery of WHO Option A) </t>
  </si>
  <si>
    <t>Single dose NVP (with or without tail) ONLY- until phased out</t>
  </si>
  <si>
    <t>Pregnant women</t>
  </si>
  <si>
    <t>Children &lt;5</t>
  </si>
  <si>
    <t>Migrant workers/ refugees/ IDPs</t>
  </si>
  <si>
    <t>Prisoners</t>
  </si>
  <si>
    <t>Others - specify</t>
  </si>
  <si>
    <t>Microscopy</t>
  </si>
  <si>
    <t>Non ACT</t>
  </si>
  <si>
    <t>Doctors</t>
  </si>
  <si>
    <t>Nurses</t>
  </si>
  <si>
    <t>Lab technicians</t>
  </si>
  <si>
    <t>Other - specify</t>
  </si>
  <si>
    <t>otro [especificar]</t>
  </si>
  <si>
    <t>прочие (указать)</t>
  </si>
  <si>
    <t>P. Vivax</t>
  </si>
  <si>
    <t>P. Falciparum</t>
  </si>
  <si>
    <t>12 months after initiation</t>
  </si>
  <si>
    <t>24 months after initiation</t>
  </si>
  <si>
    <t>36 months after initiation of treatment</t>
  </si>
  <si>
    <t>Migrants/ Refugees/ IDPs</t>
  </si>
  <si>
    <t xml:space="preserve">Children </t>
  </si>
  <si>
    <t>enfants</t>
  </si>
  <si>
    <t>niños</t>
  </si>
  <si>
    <t>Bacteriologically confirmed</t>
  </si>
  <si>
    <t>Presumptive</t>
  </si>
  <si>
    <t>&lt;25</t>
  </si>
  <si>
    <t>&lt;25 ans</t>
  </si>
  <si>
    <t>&lt;25 лет</t>
  </si>
  <si>
    <t>25+</t>
  </si>
  <si>
    <t>+ de 25 ans</t>
  </si>
  <si>
    <t>˃25 лет</t>
  </si>
  <si>
    <t>Percentage of young people aged 15–24 who are living with HIV</t>
  </si>
  <si>
    <t>Pourcentage des jeunes de 15 à 24 ans vivant avec le VIH</t>
  </si>
  <si>
    <t>Porcentaje de jóvenes de entre 15 y 24 años que viven con el VIH</t>
  </si>
  <si>
    <t>Процент молодых людей в возрасте 15-24 лет, живущих с ВИЧ</t>
  </si>
  <si>
    <t>HIV incidence among 15-49 age group</t>
  </si>
  <si>
    <t>Incidence du VIH chez les 15 à 49 ans</t>
  </si>
  <si>
    <t>Incidencia del VIH en el grupo de edad comprendido entre los 15 y los 49 años</t>
  </si>
  <si>
    <t>Распространенность ВИЧ в возрастной группе 15-49 лет</t>
  </si>
  <si>
    <t>AIDS related mortality per 100,000 population</t>
  </si>
  <si>
    <t>Mortalité liée au sida pour 100 000 habitants</t>
  </si>
  <si>
    <t>Mortalidad relacionada con el SIDA por cada 100.000 habitantes</t>
  </si>
  <si>
    <t>Уровень смертности, связанной со СПИДом, на 100 000 человек населения</t>
  </si>
  <si>
    <t>TB prevalence rate (per 100,000 population)</t>
  </si>
  <si>
    <t>Taux de prévalence de la tuberculose (pour 100 000 habitants)</t>
  </si>
  <si>
    <t>Tasa de prevalencia de la tuberculosis (por cada 100.000 habitantes)</t>
  </si>
  <si>
    <t>Уровень распространенности туберкулеза, на 100 000 человек населения</t>
  </si>
  <si>
    <t>TB incidence rate (per 100,000 population)</t>
  </si>
  <si>
    <t>Taux d'incidence de la tuberculose (pour 100 000 habitants)</t>
  </si>
  <si>
    <t>Tasa de incidencia de la tuberculosis (por cada 100.000 habitantes)</t>
  </si>
  <si>
    <t>Уровень заболеваемости туберкулезом, на 100 000 человек населения</t>
  </si>
  <si>
    <t>TB mortality rate (per 100,000 population)</t>
  </si>
  <si>
    <t>Taux de mortalité par tuberculose (pour 100 000 habitants)</t>
  </si>
  <si>
    <t>Tasa de mortalidad de la tuberculosis (por cada 100.000 habitantes)</t>
  </si>
  <si>
    <t>Уровень смертности от туберкулеза, на 100 000 человек населения</t>
  </si>
  <si>
    <t>TB/HIV mortality rate, per 100,000 population</t>
  </si>
  <si>
    <t>Taux de mortalité par tuberculose/VIH (pour 100 000 habitants)</t>
  </si>
  <si>
    <t>Tasa de mortalidad de la tuberculosis/VIH (por cada 100.000 habitantes)</t>
  </si>
  <si>
    <t>Уровень смертности от ТБ/ВИЧ, на 100 000 человек населения</t>
  </si>
  <si>
    <t>Reported malaria cases - presumed and confirmed</t>
  </si>
  <si>
    <t>Cas de paludisme recensés, présumés et confirmés</t>
  </si>
  <si>
    <t>Casos de malaria notificados, supuestos y confirmados</t>
  </si>
  <si>
    <t>Число зарегистрированных случаев малярии - предполагаемые и подтвержденные</t>
  </si>
  <si>
    <t>Confirmed malaria cases (microscopy or RDT) per 1000 persons per year</t>
  </si>
  <si>
    <t>Cas de paludisme confirmés (par microscopie ou test de dépistage rapide) pour 1000 habitants par an</t>
  </si>
  <si>
    <t>Casos de malaria confirmados (con microscopio o prueba de diagnóstico rápido) al año por cada 1.000 personas</t>
  </si>
  <si>
    <t>Число подтвержденных случаев малярии (на основании микроскопии или БДТ) на 1000 человек населения в год</t>
  </si>
  <si>
    <t>Inpatient malaria deaths per 1000 persons per year</t>
  </si>
  <si>
    <t>Nombre de décès de patients hospitalisés dus au paludisme pour 1000 habitants et par an</t>
  </si>
  <si>
    <t>Muertes de pacientes hospitalizados al año por cada 1.000 personas</t>
  </si>
  <si>
    <t>Уровень смертности от малярии среди госпитализированных пациентов на 1000 человек населения в год</t>
  </si>
  <si>
    <t>Malaria test positivity rate</t>
  </si>
  <si>
    <t>Taux de positivité aux tests de paludisme</t>
  </si>
  <si>
    <t>Tasa de pruebas positivas de malaria</t>
  </si>
  <si>
    <t>Число положительных результатов анализа на малярию</t>
  </si>
  <si>
    <t>Parasite prevalence: Proportion of children aged 6-59 months with malaria infection</t>
  </si>
  <si>
    <t>Prévalence parasitaire : proportion d'enfants âgés de 6 à 59 mois présentant une infection palustre</t>
  </si>
  <si>
    <t>Prevalencia de parásitos; proporción de niños de entre 6 y 59 meses con infección por malaria</t>
  </si>
  <si>
    <t>Распространенность паразитарной малярийной инфекции: доля детей в возрасте от 6 до 59 месяцев с малярийной инфекцией</t>
  </si>
  <si>
    <t>All-cause under-5 mortality rate per 1000 live births</t>
  </si>
  <si>
    <t>Taux de mortalité des enfants de moins de 5 ans, toutes causes confondues, pour 1000 naissances vivantes</t>
  </si>
  <si>
    <t>Tasa de mortalidad por cualquier causa entre menores de 5 años por cada 1.000 niños nacidos vivos</t>
  </si>
  <si>
    <t>Уровень смертности в возрасте до 5 лет без учета причин на 1000 живорожденных детей</t>
  </si>
  <si>
    <t>Neonatal mortality rate, per 100,000 population</t>
  </si>
  <si>
    <t>Taux de mortalité néonatal (pour 100 000 habitants)</t>
  </si>
  <si>
    <t>Tasa de mortalidad neonatal (por cada 100.000 habitantes)</t>
  </si>
  <si>
    <t>Уровень смертности новорожденных, на 100 000 человек населения</t>
  </si>
  <si>
    <t>Maternal mortality ratio, per 100,000 population</t>
  </si>
  <si>
    <t>Taux de mortalité maternelle (pour 100 000 habitants)</t>
  </si>
  <si>
    <t>Tasa de mortalidad materna (por cada 100.000 habitantes)</t>
  </si>
  <si>
    <t>Уровень материнской смертности, на 100 000 человек населения</t>
  </si>
  <si>
    <t>Percentage of adults and children with HIV known to be on treatment 12 months after initiation of antiretroviral therapy</t>
  </si>
  <si>
    <t>Pourcentage d'adultes et d'enfants vivant avec le VIH et sous traitement 12 mois après le début du traitement antirétroviral</t>
  </si>
  <si>
    <t>Porcentaje de adultos y niños con VIH que se sabe están bajo tratamiento 12 meses después de iniciar tratamiento antirretroviral</t>
  </si>
  <si>
    <t>Процент живущих с ВИЧ взрослых и детей, находящихся на лечении в течение 12 месяцев после начала антиретровирусной терапии</t>
  </si>
  <si>
    <t>Percentage of women and men aged 15-49 who have had sexual intercourse with more than one partner in the past 12 months</t>
  </si>
  <si>
    <t>Pourcentage de femmes et d'hommes âgés de 15 à 49 ans ayant eu plus d'un partenaire sexuel au cours des 12 derniers mois</t>
  </si>
  <si>
    <t>Porcentaje de mujeres y hombres de entre 15 y 49 años que han tenido más de una pareja sexual en los últimos 12 meses</t>
  </si>
  <si>
    <t>Процент женщин и мужчин в возрасте от 15 до 49 лет, которые за последние 12 месяцев имели половые контакты более чем с одним партнером</t>
  </si>
  <si>
    <t>Percentage of women and men aged 15-49 who had more than one partner in the past 12 months who used a condom during their last sexual intercourse</t>
  </si>
  <si>
    <t>Pourcentage de femmes et d'hommes âgés de 15 à 49 ans ayant eu plus d'un partenaire sexuel au cours des 12 derniers mois et ayant déclaré avoir utilisé un préservatif lors de leur dernier rapport sexuel</t>
  </si>
  <si>
    <t>Porcentaje de mujeres y hombres de entre 15 y 49 años que han tenido más de una pareja sexual en los últimos 12 meses y dicen haber utilizado preservativo en su última relación sexual</t>
  </si>
  <si>
    <t>Процент женщин и мужчин в возрасте от 15 до 49 лет, которые за последние 12 месяцев имели половые контакты более чем с одним партнером и использовали презерватив при последнем половом контакте</t>
  </si>
  <si>
    <t>Percentage of sex workers reporting the use of a condom with their most recent client</t>
  </si>
  <si>
    <t>Pourcentage de professionnels du sexe ayant déclaré avoir utilisé un préservatif avec leur dernier client</t>
  </si>
  <si>
    <t>porcentaje de trabajadores del sexo que dicen haber utilizado preservativo con su último cliente</t>
  </si>
  <si>
    <t>Процент работников секс-бизнеса, сообщивших об использовании презерватива во время последнего полового контакта с клиентом</t>
  </si>
  <si>
    <t>Percentage of people who inject drugs reporting the use of sterile injecting equipment the last time they injected</t>
  </si>
  <si>
    <t>Pourcentage de consommateurs de drogues injectables ayant déclaré avoir utilisé du matériel d'injection stérile lors de leur dernière prise de drogue</t>
  </si>
  <si>
    <t>porcentaje de usuarios de drogas inyectables que dicen haber utilizado equipos de inyección estériles en su última inyección</t>
  </si>
  <si>
    <t>Процент потребителей инъекционных наркотиков (ПИН), сообщивших об использовании стерильного инъекционного оборудования при последнем введении наркотиков с помощью шприца</t>
  </si>
  <si>
    <t>Current school attendance rate among orphans compared to non-orphans</t>
  </si>
  <si>
    <t>Taux actuel de fréquentation scolaire chez les enfants orphelins et non orphelins</t>
  </si>
  <si>
    <t>tasa de asistencia escolar actual entre huérfanos y no huérfanos</t>
  </si>
  <si>
    <t>Текущий уровень посещаемости школ детьми-сиротами и детьми, не являющимися сиротами</t>
  </si>
  <si>
    <t>Case notification rate of all forms of TB per 100,000 population - bacteriologically confirmed plus clinically diagnosed, new and relapse cases</t>
  </si>
  <si>
    <t>Taux de déclaration des cas de tuberculose, toutes formes confondues, bactériologiquement confirmés et cliniquement diagnostiqués, pour 100 000 habitants, cas nouveaux et récidives</t>
  </si>
  <si>
    <t>Tasa de notificación de casos de tuberculosis (todas las formas) por cada 100.000 habitantes, confirmados bacteriológicamente y con diagnóstico clínico, casos nuevos y recaídas</t>
  </si>
  <si>
    <t>Коэффициент регистрации всех случаев ТБ на 100 000 человек населения - бактериологически подтвержденных и клинически диагностированных, новых случаев и рецидивов</t>
  </si>
  <si>
    <t>Case notification rate per 100,000 population - bacteriologically confirmed, new and relapse cases</t>
  </si>
  <si>
    <t>Taux de déclaration des cas bactériologiquement confirmés pour 100 000 habitants, cas nouveaux et récidives</t>
  </si>
  <si>
    <t>Tasa de notificación de casos por cada 100.000 habitantes, confirmados bacteriológicamente, (casos nuevos y recaídas)</t>
  </si>
  <si>
    <t>Коэффициент регистрации случаев на 100 000 человек населения - бактериологически подтвержденных, новых случаев и рецидивов</t>
  </si>
  <si>
    <t>Treatment success rate - bacteriologically confirmed new TB cases</t>
  </si>
  <si>
    <t>Taux de guérison, nouveaux cas de tuberculose bactériologiquement confirmés</t>
  </si>
  <si>
    <t>Tasa de éxito del tratamiento en los casos nuevos de tuberculosis confirmados bacteriológicamente</t>
  </si>
  <si>
    <t>Уровень излечиваемости - все новые, бактериологически подтвержденные случаи ТБ</t>
  </si>
  <si>
    <t>Notification of RR-TB and/or MDR-TB cases - Percentage of notified cases of bacteriologically confirmed, drug resistant RR-TB and/or MDR-TB⃰ as a proportion of the estimated number of RR-TB and/or MDR-TB cases among notified TB cases</t>
  </si>
  <si>
    <t>Notification des cas de tuberculose multirésistante : cas déclarés de tuberculose pharmacorésistante bactériologiquement confirmés (tuberculose résistante à la rifampicine et/ou tuberculose multirésistante) exprimés en proportion du nombre estimé de cas de tuberculose pharmacorésistante parmi les cas de tuberculose déclarés</t>
  </si>
  <si>
    <t>Notificación de casos de TB-RR (tuberculosis resistente a la rifampicina) y/o TB-MR (tuberculosis multirresistente) – Porcentaje de casos notificados de TB-RR y/o TB-MR confirmados bacteriológicamente como proporción de los casos estimados de TB-RR y/o TB-MR entre los casos de tuberculosis notificados</t>
  </si>
  <si>
    <t>Выявление случаев РУ-ТБ и/или МЛУ-ТБ: процент зарегистрированных бактериологически подтвержденных случаев устойчивого к рифампицину ТБ и/или МЛУ-ТБ⃰ в виде доли предполагаемых случаев РУ-ТБ и/или МЛУ-ТБ от общего числа зарегистрированных случаев ТБ</t>
  </si>
  <si>
    <t>Treatment success rate of MDR-TB: Percentage of bacteriologically confirmed drug resistant TB cases (RR-TB and/or MDR-TB) successfully treated</t>
  </si>
  <si>
    <t>Taux de guérison de la tuberculose multirésistante : pourcentage de cas de tuberculose pharmacorésistante bactériologiquement confirmés (tuberculose résistante à la rifampicine et/ou tuberculose multirésistante) traités avec succès</t>
  </si>
  <si>
    <t>Tasa de éxito del tratamiento de TB-MR; porcentaje de casos de tuberculosis farmacorresistente confirmados bacteriológicamente (TB-RR y/o TB-MR) que se han tratado con éxito</t>
  </si>
  <si>
    <t>Уровень излечиваемости - МЛУ-ТБ: процент успешно пролеченных бактериологически подтвержденных случаев лекарственно-устойчивого ТБ (РУ-ТБ и/или МЛУ-ТБ)</t>
  </si>
  <si>
    <t>Proportion of population that slept under an insecticide-treated net* the previous night</t>
  </si>
  <si>
    <t>Proportion de la population ayant dormi sous une moustiquaire imprégnée d'insecticide la nuit précédente</t>
  </si>
  <si>
    <t>Proporción de la población que durmió bajo un mosquitero tratado con insecticida (MTI ) la pasada noche</t>
  </si>
  <si>
    <t>Доля населения, которое провела прошлую ночь под СОИ</t>
  </si>
  <si>
    <t>Proportion of population using an insecticide-treated net* among the population with access to an insecticide-treated net</t>
  </si>
  <si>
    <t>Proportion de personnes utilisant une moustiquaire imprégnée d'insecticide parmi les personnes disposant d'une moustiquaire imprégnée d'insecticide</t>
  </si>
  <si>
    <t>proporción de la población que utiliza mosquiteros tratados con insecticida* entre la población que tiene acceso a ellos</t>
  </si>
  <si>
    <t>Доля населения, использующая СОИ, среди тех, кто имеет доступ к ним в своих домохозяйствах</t>
  </si>
  <si>
    <t>Number of women and men aged 15+ who received an HIV test and know their results</t>
  </si>
  <si>
    <t>Nombre de femmes et d'hommes âgés de 15+ ans qui ont fait un test VIH et connaissent les résultats</t>
  </si>
  <si>
    <t>Número de mujeres y hombres de 15+ años que se han sometido a una prueba del VIH y conocen los resultados</t>
  </si>
  <si>
    <t>Количество женщин и мужчин в возрасте 15 лет и выше, прошедших тестирование на ВИЧ и знающих свой результат</t>
  </si>
  <si>
    <t>Percentage of pregnant women who know their HIV status</t>
  </si>
  <si>
    <t>Pourcentage de femmes enceintes qui connaissent leur statut sérologique à l'égard du VIH</t>
  </si>
  <si>
    <t>Porcentaje de mujeres embarazadas que conocen su estado serológico respecto al VIH</t>
  </si>
  <si>
    <t>Процент беременных женщин, знающих свой ВИЧ-статус</t>
  </si>
  <si>
    <t>Percentage of HIV-positive pregnant women who received antiretrovirals to reduce the risk of mother-to-child transmission</t>
  </si>
  <si>
    <t>Pourcentage de femmes enceintes séropositives au VIH ayant reçu des antirétroviraux dans le but de réduire le risque de transmission de la mère à l'enfant</t>
  </si>
  <si>
    <t>Porcentaje de mujeres embarazadas seropositivas que han recibido antirretrovirales para reducir el riesgo de transmisión maternoinfantil</t>
  </si>
  <si>
    <t>Процент ВИЧ-положительных беременных женщин, прошедших антиретровирусную терапию для снижения риска передачи вируса от матери ребенку</t>
  </si>
  <si>
    <t>Percentage of adults and children currently receiving antiretroviral therapy among all adults and children living with HIV</t>
  </si>
  <si>
    <t>Pourcentage d'adultes et d'enfants bénéficiant actuellement d'un traitement antirétroviral sur l’ensemble des adultes et des enfants vivant avec le VIH</t>
  </si>
  <si>
    <t>Porcentaje de adultos y niños que actualmente reciben tratamiento antirretroviral  entre todos los adultos y niños que viven con el VIH</t>
  </si>
  <si>
    <t>Процент взрослых и детей, получающих в настоящее время антиретровирусную терапию среди всех взрослых и детей, живущих с ВИЧ</t>
  </si>
  <si>
    <t>Number of long-lasting insecticidal nets distributed to targeted risk groups through continuous distribution</t>
  </si>
  <si>
    <t>Nombre de moustiquaires imprégnées d'insecticide de longue durée distribuées de manière continue aux groupes à risque cibles</t>
  </si>
  <si>
    <t>Número de telas mosquiteras impregnadas con insecticida de larga duración distribuidas entre los grupos de riesgo objetivo a través de distribución continua</t>
  </si>
  <si>
    <t>Число сеток, обработанных инсектицидом длительного действия, распространенных среди целевых групп риска в рамках постоянного обеспечения СОИ</t>
  </si>
  <si>
    <t>Proportion of targeted risk groups receiving long-lasting insecticidal-nets</t>
  </si>
  <si>
    <t>Proportion de groupes à risque cibles recevant des moustiquaires imprégnées d'insecticide de longue durée</t>
  </si>
  <si>
    <t>Proporción de grupos de riesgo objetivo que reciben telas mosquiteras impregnadas con insecticida de larga duración</t>
  </si>
  <si>
    <t>Доля целевых групп риска, получивших сетки, обработанные инсектицидом длительного действия</t>
  </si>
  <si>
    <t>Proporción de hogares en áreas objetivo sometidos a rociado residual intradomiciliario durante el período de informe</t>
  </si>
  <si>
    <t>Porcentaje de población protegida mediante rociado residual intradomiciliario en los últimos 12 meses</t>
  </si>
  <si>
    <t>Proportion of suspected malaria cases that receive a parasitological test at public sector health facilities</t>
  </si>
  <si>
    <t>Proportion de cas suspect de paludisme soumis à un test parasitologique dans des établissements de santé du secteur public</t>
  </si>
  <si>
    <t>Proporción de casos sospechosos de malaria sometidos a una prueba parasitológica en establecimientos de salud del sector público</t>
  </si>
  <si>
    <t>Доля случаев с подозрением на малярию с проведением паразитологических тестов в государственных медицинских учреждениях</t>
  </si>
  <si>
    <t>Proportion of suspected malaria cases that receive a parasitological test in the community</t>
  </si>
  <si>
    <t>Proportion de cas suspects de paludisme soumis à un test parasitologique dans la communauté</t>
  </si>
  <si>
    <t>Proporción de casos sospechosos de malaria sometidos a una prueba parasitológica en la comunidad</t>
  </si>
  <si>
    <t>Доля случаев с подозрением на малярию с проведением паразитологических тестов в общинных медицинских учреждениях</t>
  </si>
  <si>
    <t>Proportion of suspected malaria cases that receive a parasitological test at private sector sites</t>
  </si>
  <si>
    <t>Proportion de cas suspects de paludisme soumis à un test parasitologique dans des locaux du secteur privé</t>
  </si>
  <si>
    <t>Proporción de casos sospechosos de malaria sometidos a una prueba parasitológica en centros del sector privado</t>
  </si>
  <si>
    <t>Доля случаев с подозрением на малярию с проведением паразитологических тестов в учреждениях частного сектора</t>
  </si>
  <si>
    <t>Proportion of confirmed malaria cases that received first-line antimalarial treatment according to national policy at public sector health facilities</t>
  </si>
  <si>
    <t>Proportion de cas de paludisme confirmés ayant reçu un traitement antipaludique de première intention, conformément à la politique nationale, dans des établissements de santé du secteur public</t>
  </si>
  <si>
    <t>Proporción de casos de malaria confirmados que han recibido tratamiento antipalúdico de primera línea de acuerdo con la política nacional en establecimientos de salud del sector público</t>
  </si>
  <si>
    <t>Доля подтвержденных случаев малярии с предоставлением противомалярийного лечения препаратами первого ряда в соответствии с национальной политикой в государственных медицинских учреждениях</t>
  </si>
  <si>
    <t>Proportion of confirmed malaria cases that received first-line antimalarial treatment according to national policy in the community</t>
  </si>
  <si>
    <t>Proportion de cas de paludisme confirmés ayant reçu un traitement antipaludique de première intention, conformément à la politique nationale, dans la communauté</t>
  </si>
  <si>
    <t>Proporción de casos confirmados de malaria que han recibido tratamiento antipalúdico de primera línea según la política nacional en la comunidad</t>
  </si>
  <si>
    <t>Доля подтвержденных случаев малярии с предоставлением противомалярийного лечения препаратами первого ряда в соответствии с национальной политикой в общинных медицинских учреждениях</t>
  </si>
  <si>
    <t>Proportion of confirmed malaria cases that received first-line antimalarial treatment according to national policy at private sector sites</t>
  </si>
  <si>
    <t>Proportion de cas de paludisme confirmés ayant reçu un traitement antipaludique de première intention, conformément à la politique nationale, dans des locaux du secteur privé</t>
  </si>
  <si>
    <t>Proporción de casos de malaria confirmados que han recibido tratamiento antipalúdico de primera línea de acuerdo con la política nacional en centros del sector privado</t>
  </si>
  <si>
    <t>Доля подтвержденных случаев малярии с предоставлением противомалярийного лечения препаратами первого ряда в соответствии с национальной политикой в учреждениях частного сектора</t>
  </si>
  <si>
    <t>Distribution of health workers</t>
  </si>
  <si>
    <t>Répartition des agents de santé</t>
  </si>
  <si>
    <t>Distribución de los trabajadores de salud</t>
  </si>
  <si>
    <t>Распределение медицинских работников</t>
  </si>
  <si>
    <t>CatIndDisaggrGrpId</t>
  </si>
  <si>
    <t>ImpactInd (to verify mapping)</t>
  </si>
  <si>
    <t>CatIndDisaggrGrp (to verify mapping)</t>
  </si>
  <si>
    <t>First disaggr value</t>
  </si>
  <si>
    <t>OutcomeInd (to verify mapping)</t>
  </si>
  <si>
    <t>CovInd (to verify mapping)</t>
  </si>
  <si>
    <t>Disagg_1</t>
  </si>
  <si>
    <t>Disagg_2</t>
  </si>
  <si>
    <t>Disagg_3</t>
  </si>
  <si>
    <t>Disagg_4</t>
  </si>
  <si>
    <t># of dissagregared fields</t>
  </si>
  <si>
    <t># of disaggregared fields</t>
  </si>
  <si>
    <t># fields_Disagg_1</t>
  </si>
  <si>
    <t># fields_Disagg_2</t>
  </si>
  <si>
    <t># fields_Disagg_3</t>
  </si>
  <si>
    <t># fields_Disagg_4</t>
  </si>
  <si>
    <t># fields_Total</t>
  </si>
  <si>
    <t># of disagg</t>
  </si>
  <si>
    <t>#</t>
  </si>
  <si>
    <t>Disaggregation group</t>
  </si>
  <si>
    <t>Disaggregation value</t>
  </si>
  <si>
    <t>Row_Indicator</t>
  </si>
  <si>
    <t>Total Disagg values_Indicator</t>
  </si>
  <si>
    <t xml:space="preserve"> # Disagg group</t>
  </si>
  <si>
    <t>Total Disadd values_Group</t>
  </si>
  <si>
    <t># Disagg value</t>
  </si>
  <si>
    <t>Indicator,#Disagg group</t>
  </si>
  <si>
    <t>Coverage indicator</t>
  </si>
  <si>
    <t>Annual Reporting Cycle</t>
  </si>
  <si>
    <t>Geographic Area
(if Sub-national, specify under “Comments”)</t>
  </si>
  <si>
    <t>Subnational</t>
  </si>
  <si>
    <t>Cumulation for AFD</t>
  </si>
  <si>
    <t>Default cumulation</t>
  </si>
  <si>
    <t>Cumulation used</t>
  </si>
  <si>
    <t>Reporting frequency</t>
  </si>
  <si>
    <t>Durée du traitement</t>
  </si>
  <si>
    <t>Populations-clés touchés / groupes à haut risque</t>
  </si>
  <si>
    <t>Définition des cas</t>
  </si>
  <si>
    <t>Positif</t>
  </si>
  <si>
    <t>Négatif</t>
  </si>
  <si>
    <t>non communiqué</t>
  </si>
  <si>
    <t>Séropositivité connue lors d'une consultation prénatale</t>
  </si>
  <si>
    <t>Séropositivité nouvellement identifiée</t>
  </si>
  <si>
    <t>Dépistage VIH négatif</t>
  </si>
  <si>
    <t>Traitement antirétroviral à vie, y compris Option B+ (traitement nouvellement lancé pendant la grossesse actuelle)</t>
  </si>
  <si>
    <t>Traitement antirétroviral à vie, y compris Option B+ (traitement déjà lancé au début de la grossesse actuelle)</t>
  </si>
  <si>
    <t>Prophylaxie maternelle par trois ARV (volet prophylactique de l'Option B de l'OMS)</t>
  </si>
  <si>
    <t xml:space="preserve">AZT maternel (volet prophylactique pendant la grossesse et l'accouchement de l'Option A de l'OMS) </t>
  </si>
  <si>
    <t>NVP en dose unique (avec ou sans traitement de suivi) UNIQUEMENT - jusqu'à arrêt progressif</t>
  </si>
  <si>
    <t>Travailleurs migrants / réfugiés / personnes déplacées</t>
  </si>
  <si>
    <t>Prisonniers</t>
  </si>
  <si>
    <t>Médecins</t>
  </si>
  <si>
    <t>Infirmiers</t>
  </si>
  <si>
    <t>Techniciens de laboratoire</t>
  </si>
  <si>
    <t>Autre - à préciser</t>
  </si>
  <si>
    <t>P. vivax</t>
  </si>
  <si>
    <t>P. falciparum</t>
  </si>
  <si>
    <t>12 mois après le début</t>
  </si>
  <si>
    <t>24 mois après le début</t>
  </si>
  <si>
    <t>36 mois après le début</t>
  </si>
  <si>
    <t>Bactériologiquement confirmé</t>
  </si>
  <si>
    <t>Présumé</t>
  </si>
  <si>
    <t>Duración del tratamiento</t>
  </si>
  <si>
    <t>Poblaciones clave afectadas/grupos de alto riesgo</t>
  </si>
  <si>
    <t>Definición de caso</t>
  </si>
  <si>
    <t>Positivo</t>
  </si>
  <si>
    <t>Negativo</t>
  </si>
  <si>
    <t>No documentado</t>
  </si>
  <si>
    <t>Infección por el VIH diagnosticada en el centro de atención prenatal</t>
  </si>
  <si>
    <t>Infección por el VIH diagnosticada recientemente</t>
  </si>
  <si>
    <t>Prueba del VIH negativa</t>
  </si>
  <si>
    <t>Tratamiento antirretroviral de por vida Opción B+ (iniciado recientemente durante el embarazo actual)</t>
  </si>
  <si>
    <t>Tratamiento antirretroviral de por vida Opción B+ (ya en tratamiento al comienzo del embarazo actual)</t>
  </si>
  <si>
    <t>Profilaxis antirretroviral triple para la madre (componente de profilaxis de la Opción B de la OMS)</t>
  </si>
  <si>
    <t>AZT para la madre (componente de profilaxis durante el embarazo y el parto de la Opción A de la OMS)</t>
  </si>
  <si>
    <t>SOLO dosis única de nevirapina (con o sin fase final) - hasta su retirada progresiva</t>
  </si>
  <si>
    <t xml:space="preserve">Trabajadores migrantes/refugiados/personas internamente desplazadas </t>
  </si>
  <si>
    <t>Reclusos</t>
  </si>
  <si>
    <t>Médicos</t>
  </si>
  <si>
    <t>Enfermeros</t>
  </si>
  <si>
    <t>Técnicos de laboratorio</t>
  </si>
  <si>
    <t>12 meses después del inicio</t>
  </si>
  <si>
    <t>24 meses después del inicio</t>
  </si>
  <si>
    <t>36 meses después de iniciar el tratamiento</t>
  </si>
  <si>
    <t>Confirmado bacteriológicamente</t>
  </si>
  <si>
    <t>Posible</t>
  </si>
  <si>
    <t xml:space="preserve">Infranational </t>
  </si>
  <si>
    <t>Rapport sur les résultats actuels à remettre</t>
  </si>
  <si>
    <t>RA/DD à remettre</t>
  </si>
  <si>
    <t>Ventilation obligatoire</t>
  </si>
  <si>
    <t>Mesures de suivi du plan de travail</t>
  </si>
  <si>
    <t>Code d'indicateur</t>
  </si>
  <si>
    <t>Acronyme du RP</t>
  </si>
  <si>
    <t>Observations (max. 500 caractères)</t>
  </si>
  <si>
    <t>Activités principales</t>
  </si>
  <si>
    <t>Repères/Cibles (max. 200 caractères)</t>
  </si>
  <si>
    <t>Critère de réalisation</t>
  </si>
  <si>
    <t>Repères/Cibles</t>
  </si>
  <si>
    <t>Cibles pour la décision annuelle de financement</t>
  </si>
  <si>
    <t>Acronyme</t>
  </si>
  <si>
    <t>Fréquence de communication de l'information (mois)</t>
  </si>
  <si>
    <t>Ventilation obligatoire - données de référence</t>
  </si>
  <si>
    <t>Pas de code disponible</t>
  </si>
  <si>
    <t>Subnacional</t>
  </si>
  <si>
    <t>Presentación del informe de actualización de avances a la fecha pendiente</t>
  </si>
  <si>
    <t>Presentación del PU/DR pendiente</t>
  </si>
  <si>
    <t>Desglose requerido</t>
  </si>
  <si>
    <t>Medidas de seguimiento del plan de trabajo</t>
  </si>
  <si>
    <t>Código del indicador</t>
  </si>
  <si>
    <t>Acrónimo del RP</t>
  </si>
  <si>
    <t>Comentarios (máximo 500 caracteres)</t>
  </si>
  <si>
    <t>Actividades clave</t>
  </si>
  <si>
    <t>Hitos/Objetivos (máximo 200 caracteres)</t>
  </si>
  <si>
    <t>Criterio para la finalización</t>
  </si>
  <si>
    <t xml:space="preserve">Hitos/Objetivos   </t>
  </si>
  <si>
    <t>Objetivos para la decisión de financiamiento anual</t>
  </si>
  <si>
    <t xml:space="preserve">Acrónimo  </t>
  </si>
  <si>
    <t>Frecuencia de presentación de informes (meses)</t>
  </si>
  <si>
    <t>Desglose requerido - Bases de referencia</t>
  </si>
  <si>
    <t>Ningún código disponible</t>
  </si>
  <si>
    <t xml:space="preserve">Indicador  </t>
  </si>
  <si>
    <t>Nacional</t>
  </si>
  <si>
    <t xml:space="preserve">Inserting new lines in any section </t>
  </si>
  <si>
    <t>1. Sélectionnez toute(s) la (les) ligne(s) existante(s)
2. Copiez la (les) ligne(s) sélectionnée(s)
3. Faites un clic droit et insérez les cellules copiées (avant la ligne sélectionnée)</t>
  </si>
  <si>
    <t>Please select the name of the applicant</t>
  </si>
  <si>
    <t>Veuillez choisir le nom du candidat</t>
  </si>
  <si>
    <t>Please select the Principal Recipients from the drop-down menu or add a new Principal Recipient by typing in the name in the respective field.</t>
  </si>
  <si>
    <t>Veuillez sélectionner les récipiendaires principaux dans le menu déroulant ou ajouter un nouveau récipiendaire principal en saisissant son nom dans le champ correspondant.</t>
  </si>
  <si>
    <t>Component</t>
  </si>
  <si>
    <t>Indicate the calendar year when the grant will start</t>
  </si>
  <si>
    <t>Indiquez l'année calendaire de début de la subvention</t>
  </si>
  <si>
    <t>Indicate the month when the grant will start</t>
  </si>
  <si>
    <t>Indiquez le mois de début de la subvention</t>
  </si>
  <si>
    <t>B. Reporting periods</t>
  </si>
  <si>
    <t>Goals</t>
  </si>
  <si>
    <t xml:space="preserve">Goal(s) are broad and overarching statements of a desired, medium to long-term impact of the program and should be consistent with the national strategic plan. </t>
  </si>
  <si>
    <t xml:space="preserve">Les buts sont des descriptions étendues et générales des résultats attendus du programme à moyen et long terme. Ils doivent être cohérents avec le plan stratégique national. </t>
  </si>
  <si>
    <t>Pour chacun des indicateurs, spécifiez le numéro du ou des buts auxquels il se rapporte. Un indicateur peut se rapporter à plusieurs buts.</t>
  </si>
  <si>
    <t>Baselines serve as the starting point against which the performance of the program will be measured. Baselines refer to the latest available results from valid data sources. Baseline data (value, year and source) need to be provided for each indicator. If no data is available, then baselines should be determined during the implementation of the grant.</t>
  </si>
  <si>
    <t>Les données de référence servent de point de départ pour la mesure des résultats du programme. Elles font référence aux derniers résultats disponibles à partir de sources de données valides. Les données de référence (valeur, année et source) doivent être communiquées pour chaque indicateur. Si aucune donnée n’est disponible, elles devront être déterminées en cours de mise en œuvre de la subvention.</t>
  </si>
  <si>
    <t>Baseline Year</t>
  </si>
  <si>
    <t>Indicate the baseline year</t>
  </si>
  <si>
    <t>Indiquez l'année des données de référence</t>
  </si>
  <si>
    <t>Baseline Source</t>
  </si>
  <si>
    <t>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t>
  </si>
  <si>
    <t>Indiquez la source pour la valeur des données de référence. Le champ « Source » propose un choix non exhaustif de sources possibles sous forme de menu déroulant. Au besoin, il est possible d’ajouter d’autres sources en écrasant le champ. Si la source des données de référence est différente de celle qui servira pour les rapports concernant l’indicateur, veuillez le préciser dans le champ « Remarques ».</t>
  </si>
  <si>
    <t xml:space="preserve">Targets should be consistent wtih the national strategic plan or any other updated and agreed country targets. These should be included according to the frequency of their measurement. For example, if surveys are conducted in year 1 and 3, only in these years targets should be provided. Please include the targets in the calendar year during which the data will be collected. </t>
  </si>
  <si>
    <t>Les cibles doivent être cohérentes avec le plan stratégique national ou toutes autres cibles mises à jour et convenues au niveau du pays. Elles  doivent être fournies selon la fréquence de leur mesure. Par exemple, si des enquêtes sont menées les 1e et 3e années, seules les cibles de ces années-là doivent être mentionnées. Veuillez indiquer les cibles de l'année calendaire pendant laquelle les données seront recueillies.</t>
  </si>
  <si>
    <t>Indicate the timelines when results for the impact indicators will be available in the country</t>
  </si>
  <si>
    <t>Indiquez les échéances auxquelles les résultats des indicateurs d'impact seront disponibles dans le pays.</t>
  </si>
  <si>
    <t>Objectives</t>
  </si>
  <si>
    <t xml:space="preserve">Chaque but doit être associé à une série d'objectifs correspondants, plus spécifiques, qui doivent permettre au programme d'atteindre le ou les buts déclarés. Ces objectifs doivent correspondre aux objectifs du plan stratégique national de lutte contre la maladie.
</t>
  </si>
  <si>
    <t xml:space="preserve">Pour chacun des indicateurs, précisez les numéros d'objectifs auxquels il se rapporte. Un indicateur peut se rapporter à plusieurs objectifs. </t>
  </si>
  <si>
    <t>Select the module names from the drop down list</t>
  </si>
  <si>
    <t>Sélectionnez le nom des modules dans le menu déroulant</t>
  </si>
  <si>
    <t>Baseline N#</t>
  </si>
  <si>
    <t>Indiquez ici la valeur du numérateur.</t>
  </si>
  <si>
    <t>Baseline D#</t>
  </si>
  <si>
    <t>Indiquez ici la valeur du dénominateur. S'il n'y a pas de dénominateur, ne remplissez pas cette case.</t>
  </si>
  <si>
    <t>Baseline %</t>
  </si>
  <si>
    <t>La valeur du pourcentage est automatiquement calculée en fonction des valeurs du numérateur et du dénominate. Pour les indicateurs qui ne sont pas exprimés en pourcentage, ce champ peut être laissé vide. Pour les indicateurs qui sont exprimés en pourcentage, seuls les champs correspondant à la valeur du numérateur (N) et du dénominateur (D) peuvent être laissés vides.</t>
  </si>
  <si>
    <t>Cibles : 
1. Indiquez ici les cibles correspondant à chaque indicateur (Pour les indicateurs de couverture, indiquez la valeur du numérateur, la vséaleur du dénominateur et le pourcentage).
2. Les cibles du cadre de résultats devraient se fonder sur l'analyse des lacunes programmatiques de la note conceptuelle.
3. Pour les indicateurs qui ne sont pas exprimés en pourcentage, indiquez uniquement la valeur du numérateur. Veuillez noter que les indicateurs n'ont pas tous besoin d'être communiqués à chaque période. N'incluez les cibles que pour les périodes où les données seront recueillies.</t>
  </si>
  <si>
    <t>Depending on the type of coverage/output indicators, these targets are either the sum of the results reported during the reporting periods within a year or for some indicators will reflect the results from the last reports. These targets will be used for indicator ratings at the time of Annual Funding Decision. Based on the indicator and type of targets (Numerators only or with numerators, denominators and %s, this column will be automatically calculated.</t>
  </si>
  <si>
    <t>En fonction du type d'indicateurs de couverture/produit, ces cibles constituent soit la somme des résultats communiqués au cours des périodes examinées pendant une année ou, pour certains indicateurs, elles reflèteront les résultats des derniers rapports. Ces cibles serviront à noter les indicateurs au moment de la décision annuelle de financement. Cette colonne sera automatiquement calculée selon l'indicateur et le type de cibles (numérateurs uniquement, ou avec numérateurs, dénominateurs et pourcentages).</t>
  </si>
  <si>
    <t>N#</t>
  </si>
  <si>
    <t>N #: Include here the numerator value.</t>
  </si>
  <si>
    <t>N : indiquez ici la valeur du numérateur.</t>
  </si>
  <si>
    <t>D#</t>
  </si>
  <si>
    <t xml:space="preserve">D #: Include here the denominator value.  If there is no denominator, leave this cell blank. </t>
  </si>
  <si>
    <t>D : indiquez ici la valeur du dénominateur.  S'il n'y a pas de dénominateur, ne remplissez pas cette case.</t>
  </si>
  <si>
    <t>%: percentage value is automatically calculated when the numerator and denominator values have been inserted.</t>
  </si>
  <si>
    <t>% : la valeur du pourcentage est automatiquement calculée en fonction des valeurs du numérateur et du dénominateur insérées.</t>
  </si>
  <si>
    <t xml:space="preserve">Veuillez décrire toute information utile ayant trait aux indicateurs de couverture/produit et aux cibles. Ces renseignements doivent, par exemple, inclure les éléments suivants : couverture des services clés connexes supplémentaires (par exemple, indication du taux de fréquentation du centre de consultations prénatales au moment de la définition des cibles de prévention de la transmission de la mère à l'enfant), taille de la population cible et sources de données utilisées pour générer des estimations démographiques. En l'absence de données de référence ou d'estimations démographiques disponibles, décrivez le temps nécessaire et la procédure à suivre pour les obtenir. Pour les interventions qui incluent un paquet de services, décrivez les éléments du paquet. Brièvement, définissez le numérateur et le dénominateur de l'indicateur, indiquez les sources de donnés qui serviront à communiquer les informations et précisez si des problèmes liés aux systèmes de suivi et d'évaluation sont susceptibles de restreindre la possibilité de communiquer des informations sur cet indicateur.  </t>
  </si>
  <si>
    <t>Seleccione el nombre del solicitante.</t>
  </si>
  <si>
    <t>Indique el año natural en el que se iniciará la subvención.</t>
  </si>
  <si>
    <t>Indique el mes en el que se iniciará la subvención.</t>
  </si>
  <si>
    <t>Indique el año de referencia.</t>
  </si>
  <si>
    <t>Indique los plazos en los que los resultados relativos a los indicadores de la repercusión estarán disponibles en el país.</t>
  </si>
  <si>
    <t>Seleccione el nombre del módulo en el menú desplegable.</t>
  </si>
  <si>
    <t xml:space="preserve">Si necesita insertar más líneas, por favor:
1. Seleccione toda(s) la(s) línea(s) existente(s)
2. Copie la(s) línea(s) seleccionada(s)
3. Haga clic derecho y seleccione “insertar celdas copiadas” (antes de la línea seleccionada)
</t>
  </si>
  <si>
    <t>Seleccione los receptores principales en el menú desplegable o escriba el nombre de un receptor principal nuevo en el campo correspondiente.</t>
  </si>
  <si>
    <t xml:space="preserve">Las metas son declaraciones amplias y generales relacionadas con las repercusiones deseadas del programa a medio o largo plazo y deben ser coherentes con el plan estratégico nacional. </t>
  </si>
  <si>
    <t>Deben especificarse los números de las metas a las que se refiere cada uno de los indicadores. Un indicador puede referirse a varias metas.</t>
  </si>
  <si>
    <t>Líneas de base: si no hay datos disponibles, las líneas de base se deben determinar en ese caso durante el período de ejecución de la subvención. Si la fuente de datos para la línea de base difiere de la fuente de datos que se utilizará para los informes de los indicadores, debe indicarse en el campo «Comentarios».</t>
  </si>
  <si>
    <t>Indique la fuente de los datos para el valor de referencia. En el campo fuente hay un menú desplegable donde encontrará una lista de fuentes no exhaustiva. Si fuese necesario, se pueden añadir otras fuentes escribiéndolas en el campo. Si la fuente de datos para la base de referencia es diferente a la fuente de datos que va a utilizarse para informar sobre el indicador, indíquelo en el campo “comentarios”.</t>
  </si>
  <si>
    <t>Las metas  deben ser consistentes con el plan estratégico nacional o con metas actualizadas y acordadas en el país. Estas metas se deben incluir de acuerdo con la frecuencia de su medición. Por ejemplo, si las encuestas se realizan los años primero y tercero, sólo deberán proporcionarse las metas en estos años. Incluya las metas en el año natural durante el que se recopilarán los datos.</t>
  </si>
  <si>
    <t xml:space="preserve">Esta columna debe ser usada para escribir
1. las fuentes de datos si éstas difieren de las fuentes de datos de líneas de base.
2. Agencia responsable para recopilación y presentación de datos, por ejemplo, desarrollar el modelo o la encuesta. 
3. Areas cubiertas en la encuesta. 
4. Tiempo estimado para que los resultados de la encuesta estén disponibles. 
5. Culauqier cambio en la metodología  con referencia a a los años anteriores. </t>
  </si>
  <si>
    <t>Cada meta deberá tener un conjunto de objetivos más específicos relacionados que permitirán que el programa alcance las metas fijadas. Estos objetivos deberán ser coherentes con los objetivos del plan estratégico nacional de control de enfermedades.</t>
  </si>
  <si>
    <t xml:space="preserve">Deben especificarse los números de los objetivos a los que se refiere cada uno de los indicadores. Un indicador puede referirse a varios objetivos. </t>
  </si>
  <si>
    <t xml:space="preserve">Los objetivos deben ser coherentes con el plan estratégico nacional o con cualquier otro objetivo del país que se haya actualizado y acordado. Estos deben incluirse de acuerdo con la frecuencia de su medición. Por ejemplo, si se realizan encuestas en los años 1 y 3, solo se deben facilitar los objetivos en esos años. Incluya los objetivos en el año natural en el que se recopilarán los datos. </t>
  </si>
  <si>
    <t>Las bases de referencia sirven como punto de partida con respecto al cuál se evaluará el desempeño del programa. Las bases de referencia se refieren a los últimos resultados disponibles o a la cobertura actual extraídos de fuentes de datos válidas. Se deben facilitar datos de referencia (valor, año y fuente) para cada indicador. Si no se dispone de datos, las bases de referencia deben determinarse durante la ejecución de la subvención.</t>
  </si>
  <si>
    <t>Incluya aquí el valor del numerador</t>
  </si>
  <si>
    <t xml:space="preserve">Incluya aquí el valor del denominador.  Si no hay ningún denominador, deje esta casilla en blanco. </t>
  </si>
  <si>
    <t>El valor de porcentaje se calcula automáticamente cuando se introducen los valores del numerador y del denominador.</t>
  </si>
  <si>
    <t xml:space="preserve">En función del tipo de indicador de cobertura/productos, estos objetivos son la suma de los resultados presentados durante los periodos de presentación de informes durante un año o, en el caso de algunos indicadores, reflejarán los resultados de los últimos informes. Estos objetivos se utilizarán para calificar los indicadores en el momento de tomar la decisión de financiamiento anual. Conforme al indicador y al tipo de objetivos (únicamente numeradores o con numeradores, denominadores y porcentajes) esta columna se calculará automáticamente.  </t>
  </si>
  <si>
    <t>If there is a need to insert more lines, please:
1. Select entire existing line(s)
2. Copy
3. Right-click and Insert Copied Cells (before the selected line)</t>
  </si>
  <si>
    <t xml:space="preserve">For each of the indicators, specify the goal number(s) they relate to. One indicator may relate to multiple goals. </t>
  </si>
  <si>
    <t>Each goal should have a set of related, more specific objectives that will permit the program to reach the stated goal(s). These objectives should be consistent with the objectives of the national disease control strategic plan.</t>
  </si>
  <si>
    <t xml:space="preserve">For each of the indicators, specify the objective number(s) they relate to. One indicator may relate to multiple objectives. </t>
  </si>
  <si>
    <t>Include here the numerator value.</t>
  </si>
  <si>
    <t>Include here the denominator value.  If denominator is not applicable, leave this cell blank.</t>
  </si>
  <si>
    <t>Baselines serve as the starting point against which the performance of the program will be measured. Baselines refer to the latest available results or current coverage from valid data sources. Baseline data (value, year and source) need to be provided for each indicator. If no data is available, then baselines should be determined during the implementation of the grant.</t>
  </si>
  <si>
    <t>Percentage value is automatically calculated when the numerator and denominator values have been inserted. For indicators that are not in percentage, this field can be left blank. For indicators that are set in percentage only the fields for numerator value (N#) and denominator value (D#) can be left blank.</t>
  </si>
  <si>
    <t>Instructions</t>
  </si>
  <si>
    <t>Instructiones</t>
  </si>
  <si>
    <t>инструкции</t>
  </si>
  <si>
    <t>Langue</t>
  </si>
  <si>
    <t>Idioma</t>
  </si>
  <si>
    <t>Язык</t>
  </si>
  <si>
    <t xml:space="preserve">Как включить дополнительные строки в любой раздел </t>
  </si>
  <si>
    <t>Insertion de nouvelles lignes dans une section</t>
  </si>
  <si>
    <t>Inserción de nuevas líneas en cualquier sección</t>
  </si>
  <si>
    <t>B. Périodes de communication de l'information</t>
  </si>
  <si>
    <t>B. Periodos de presentación de informes</t>
  </si>
  <si>
    <t>B. Отчетные периоды</t>
  </si>
  <si>
    <t>C. Program goals and impact indicators</t>
  </si>
  <si>
    <t>C. Buts du programme et indicateurs d'impact</t>
  </si>
  <si>
    <t>C. Metas del programa e indicadores de impacto</t>
  </si>
  <si>
    <t>C. Цели программы и показатели воздействия</t>
  </si>
  <si>
    <t>D. Program objectives and outcome indicators</t>
  </si>
  <si>
    <t>D. Objectifs du programme et indicateurs d'effets</t>
  </si>
  <si>
    <t>D. Objetivos del programa e indicadores de resultados</t>
  </si>
  <si>
    <t>D. Задачи программы и показатели долгосрочных результатов</t>
  </si>
  <si>
    <t>E. Modules</t>
  </si>
  <si>
    <t>E. Módulos</t>
  </si>
  <si>
    <t>E. Модули</t>
  </si>
  <si>
    <t>Country / Applicant</t>
  </si>
  <si>
    <t>Start Year</t>
  </si>
  <si>
    <t>Start Month</t>
  </si>
  <si>
    <t>Mois de début</t>
  </si>
  <si>
    <t>Année de début</t>
  </si>
  <si>
    <t>Pays / Candidat</t>
  </si>
  <si>
    <t>País / Solicitante</t>
  </si>
  <si>
    <t>Año de inicio</t>
  </si>
  <si>
    <t>Mes de inicio</t>
  </si>
  <si>
    <t>Месяц начала</t>
  </si>
  <si>
    <t>Год начала</t>
  </si>
  <si>
    <t>Страна/ Кандидат</t>
  </si>
  <si>
    <t>Composante</t>
  </si>
  <si>
    <t>Componente</t>
  </si>
  <si>
    <t>Компонент</t>
  </si>
  <si>
    <t>Buts</t>
  </si>
  <si>
    <t>Цели</t>
  </si>
  <si>
    <t>Baseline value</t>
  </si>
  <si>
    <t>Observations</t>
  </si>
  <si>
    <t>Objectifs</t>
  </si>
  <si>
    <t>Objetivos</t>
  </si>
  <si>
    <t>Задачи</t>
  </si>
  <si>
    <t>This column should be used to include-
1. Data sources if they are different from baseline data sources.
2. Agency responsible for data collection and reporting, for example, conducting the modeling or surveys.
3. Area covered by the surveys.
4. Estimated timeline when survey results will be available
5. Any change in methodology from previous year.</t>
  </si>
  <si>
    <t xml:space="preserve">Cette colonne devrait servir à communiquer :
1. les sources de données si elles diffèrent de celles utilisées pour les données de référence,
2. l’organisme chargé de la collecte et de la communication des données, par exemple en réalisant les modélisations ou les enquêtes,
3. la zone couverte par les enquêtes,
4. les échéances auxquelles on estime que les résultats des enquêtes seront disponibles,
5. tout changement de méthodologie par rapport à l’année précédente.
</t>
  </si>
  <si>
    <t>Cette colonne devrait servir à communiquer :
1. les sources de données si elles diffèrent de celles utilisées pour les données de référence,
2. l’organisme chargé de la collecte et de la communication des données, par exemple en réalisant les modélisations ou les enquêtes,
3. la zone couverte par les enquêtes,
4. les échéances auxquelles on estime que les résultats des enquêtes seront disponibles,
5. tout changement de méthodologie par rapport à l’année précédente.</t>
  </si>
  <si>
    <t>Cycle annuel de communication de l'information</t>
  </si>
  <si>
    <t>Valeur de référence</t>
  </si>
  <si>
    <t>Année de référence</t>
  </si>
  <si>
    <t>Source de référence</t>
  </si>
  <si>
    <t>Zone géographique
(si infranational, l'indiquer sous "Commentaires")</t>
  </si>
  <si>
    <t>N</t>
  </si>
  <si>
    <t>D</t>
  </si>
  <si>
    <t>N de référence</t>
  </si>
  <si>
    <t>D de référence</t>
  </si>
  <si>
    <t>% de référence</t>
  </si>
  <si>
    <t>Total cumulé pour la décision annuelle de financement</t>
  </si>
  <si>
    <t>Describa toda la información pertinente relacionada con los indicadores y las metas de cobertura/productos. Esta información debe incluir, por ejemplo, la cobertura de los servicios clave conexos (p.ej. describir las tasas de asistencia al centro de atención prenatal a la hora de establecer las metas de PTMI), el tamaño de la población objetivo y las fuentes de los datos empleadas para generar las estimaciones del tamaño de la población. Si no se dispone de datos de referencia o de estimaciones del tamaño de la población, describa el plazo y el proceso necesarios para obtenerlas. Para las intervenciones que incluyen un paquete de servicios, describa los componentes del paquete. Facilite una breve definición del numerador y el denominador del indicador, indique las fuentes de los datos que se emplearán para la presentación de los informes y señale si existen problemas en los sistemas de SyE que puedan limitar la capacidad de notificación sobre este indicador.</t>
  </si>
  <si>
    <t>Valor de referencia</t>
  </si>
  <si>
    <t>Año de referencia</t>
  </si>
  <si>
    <t>Fuente de referencia</t>
  </si>
  <si>
    <t>Área geográfica (si es subnacional, especifíquela en "Comentarios")</t>
  </si>
  <si>
    <t>N# de referencia</t>
  </si>
  <si>
    <t>D# de referencia</t>
  </si>
  <si>
    <t>% de referencia</t>
  </si>
  <si>
    <t>Acumulación para la decisión de financiamiento anual</t>
  </si>
  <si>
    <t>Ciclo anual de presentación de informes</t>
  </si>
  <si>
    <t>Yes</t>
  </si>
  <si>
    <t>No</t>
  </si>
  <si>
    <t>Положительный</t>
  </si>
  <si>
    <t>Отрицательный</t>
  </si>
  <si>
    <t>Документально не подтвержденый</t>
  </si>
  <si>
    <t>Известный ВИЧ-положительный статус в антенатальной клинике</t>
  </si>
  <si>
    <t>Вновь выявленный случай ВИЧ-инфекции</t>
  </si>
  <si>
    <t>Отрицательный результат тестирования на ВИЧ</t>
  </si>
  <si>
    <t>Пожизненная АРТ, включая Вариант B+ (лечение назначено во время текущей беременности)</t>
  </si>
  <si>
    <t>Пожизненная АРТ, включая Вариант B+ (лечение назначено до начала текущей беременности)</t>
  </si>
  <si>
    <t>Тройная АРВ-профилактика матерей (профилактический компонент Варианта B рекомендаций ВОЗ)</t>
  </si>
  <si>
    <t xml:space="preserve">Назначение АЗТ матерям (профилактический компонент в период беременности и родов согласно Варианту A рекомендаций ВОЗ)
</t>
  </si>
  <si>
    <t>Разовая доза ТОЛЬКО невирапина (с использованием шлейфа и без него) - до постепенной отмены</t>
  </si>
  <si>
    <t>&lt;15 лет</t>
  </si>
  <si>
    <t>˃15 лет</t>
  </si>
  <si>
    <t>Работники-мигранты/беженцы/внутренне перемещенные лица</t>
  </si>
  <si>
    <t>Заключенные</t>
  </si>
  <si>
    <t>Врачи</t>
  </si>
  <si>
    <t>Медсестры</t>
  </si>
  <si>
    <t>Техники-лаборанты</t>
  </si>
  <si>
    <t>12 месяцев после начала</t>
  </si>
  <si>
    <t>24 месяцев после начала</t>
  </si>
  <si>
    <t>36 месяцев после начала</t>
  </si>
  <si>
    <t>Мигранты/беженцы/внутренне перемещенные лица</t>
  </si>
  <si>
    <t>Дети</t>
  </si>
  <si>
    <t>Бактериологически подтвержденный</t>
  </si>
  <si>
    <t>Предположительный</t>
  </si>
  <si>
    <t>Беременные женщины с ВИЧ-статусом</t>
  </si>
  <si>
    <t>Продолжительность лечения</t>
  </si>
  <si>
    <t>ОЗГН/группы высокого риска</t>
  </si>
  <si>
    <t>Определение случая</t>
  </si>
  <si>
    <t>Годовой цикл отчетности</t>
  </si>
  <si>
    <t>ОПР к получению</t>
  </si>
  <si>
    <t>ОРП/ЗВС к получению</t>
  </si>
  <si>
    <t>Требуемое дезагрегирование</t>
  </si>
  <si>
    <t>Меры мониторинга плана работы</t>
  </si>
  <si>
    <t>Код показателя</t>
  </si>
  <si>
    <t>Акроним ОР</t>
  </si>
  <si>
    <t>Примечания (не более 500 знаков)</t>
  </si>
  <si>
    <t>Основные виды деятельности</t>
  </si>
  <si>
    <t>Этапы/целевые показатели (не более 200 знаков)</t>
  </si>
  <si>
    <t>Критерий завершения</t>
  </si>
  <si>
    <t>Этапы/целевые показатели</t>
  </si>
  <si>
    <t>Целевые показатели для решения о размере годового финансирования</t>
  </si>
  <si>
    <t>Акроним</t>
  </si>
  <si>
    <t>Периодичность отчетности (месяцы)</t>
  </si>
  <si>
    <t>Требуемое дезагрегирование - Исходные данные</t>
  </si>
  <si>
    <t>Код отсутствует</t>
  </si>
  <si>
    <t>Национальный</t>
  </si>
  <si>
    <t>Субнациональный</t>
  </si>
  <si>
    <t>Если вам необходимо добавить строки:
1. Выберите полностью существующую строку (строки)
2. Скопируйте ее
3. Щелкните правой кнопкой мыши и вставьте скопированные графы (до выбранной строки)</t>
  </si>
  <si>
    <t>Выберите имя кандидата</t>
  </si>
  <si>
    <t>Выберите основных реципиентов в раскрывающемся меню или добавьте нового основного реципиента, введя его наименование в соответствующее поле.</t>
  </si>
  <si>
    <t>Укажите календарный год начала реализации гранта</t>
  </si>
  <si>
    <t>Укажите месяц начала реализации гранта</t>
  </si>
  <si>
    <t>Цель(и) — это широкие и всеобъемлющие формулировки желаемого среднесрочного и долгосрочного воздействия программных мероприятий. Цели должны быть согласованы с национальным стратегическим планом.</t>
  </si>
  <si>
    <t>Для каждого показателя укажите номера целей, к которым они относятся. Один показатель может быть связан с несколькими целями.</t>
  </si>
  <si>
    <t>Исходные показатели служат отправной точкой для оценки эффективности программы. Исходными показателями являются последние имеющиеся результаты, полученные из достоверных источников данных. Исходные данные (значение, год и источник) должны быть представлены по каждому показателю. Если данные отсутствуют, исходные данные должны быть определены в ходе реализации гранта.</t>
  </si>
  <si>
    <t>Укажите исходный год</t>
  </si>
  <si>
    <t>Укажите источник данных об исходных показателях. В ячейке "Источник" в раскрывающемся меню приводится неполный перечень источников. При необходимости источники в этой ячейке могут быть заменены другими. Если источник данных для исходных показателей отличается от источника данных, который будет использован для отчетных данных по этому показателю, укажите это в ячейке "Примечания".</t>
  </si>
  <si>
    <t>Целевые показатели должны соответствовать национальному стратегическому плану или любым другим обновленным и согласованным национальным целям. Их следует указывать в соответствии с периодичностью их определения. Например, если исследования проводятся на 1-й и 3-й год, укажите целевые показатели только для этих лет. Укажите целевые показатели в столбце календарного года, в течение которого будет осуществляться сбор данных.</t>
  </si>
  <si>
    <t>Укажите сроки получения результатов в отношении показателей воздействия в стране</t>
  </si>
  <si>
    <t>Каждая цель должна включать ряд конкретных задач, выполнение которых обеспечит достижение заявленных целей программы. Эти задачи должны быть согласованы с задачами национального стратегического плана борьбы с заболеваниями.</t>
  </si>
  <si>
    <t xml:space="preserve">Укажите номер задачи, к которой относится каждый показатель. Один показатель может быть связан с несколькими задачами. </t>
  </si>
  <si>
    <t>Выберите название модуля из раскрывающегося меню</t>
  </si>
  <si>
    <t>Укажите значение числителя.</t>
  </si>
  <si>
    <t>Укажите значение знаменателя  Если знаменатель отсутствует, оставьте эту ячейку пустой</t>
  </si>
  <si>
    <t>Процентное значение рассчитывается автоматически, если были указаны числитель и знаменатель. Если показатели не имеют процентного выражения, это поле можно оставить пустым. Если показатели имеют исключительно процентное выражение, можно оставить пустыми поля числителя (Ч) и знаменателя (З).</t>
  </si>
  <si>
    <t>В зависимости от типа показателей охвата/прямых результатов, эти целевые показатели представляют собой либо сумму результатов, представленных за отчетные периоды в течение года, или, в отношении некоторых показателей, будут отражать результаты, представленные в предыдущих отчетах. Эти целевые показатели будут использоваться для классификации с применением показателей при принятии решения о размерах годового финансирования. Этот столбец будет заполняться автоматически на основании характера общих и целевых показателей (только числители или числители, знаменатели и процентные значения).</t>
  </si>
  <si>
    <t>Ч: Укажите значение числителя</t>
  </si>
  <si>
    <t>З: Укажите значение знаменателя  Если знаменатель отсутствует, оставьте эту ячейку пустой.</t>
  </si>
  <si>
    <t>%: процентное значение рассчитывается автоматически, если были указаны числитель и знаменатель</t>
  </si>
  <si>
    <r>
      <rPr>
        <sz val="10"/>
        <rFont val="Arial"/>
        <family val="2"/>
      </rPr>
      <t>Период 1</t>
    </r>
  </si>
  <si>
    <r>
      <rPr>
        <sz val="10"/>
        <rFont val="Arial"/>
        <family val="2"/>
      </rPr>
      <t>Период 2</t>
    </r>
  </si>
  <si>
    <r>
      <rPr>
        <sz val="10"/>
        <rFont val="Arial"/>
        <family val="2"/>
      </rPr>
      <t>Период 3</t>
    </r>
  </si>
  <si>
    <r>
      <rPr>
        <sz val="10"/>
        <rFont val="Arial"/>
        <family val="2"/>
      </rPr>
      <t>Период 4</t>
    </r>
  </si>
  <si>
    <r>
      <rPr>
        <sz val="10"/>
        <rFont val="Arial"/>
        <family val="2"/>
      </rPr>
      <t>Период 5</t>
    </r>
  </si>
  <si>
    <r>
      <rPr>
        <sz val="10"/>
        <rFont val="Arial"/>
        <family val="2"/>
      </rPr>
      <t>Период 6</t>
    </r>
  </si>
  <si>
    <r>
      <rPr>
        <sz val="10"/>
        <rFont val="Arial"/>
        <family val="2"/>
      </rPr>
      <t>Период 7</t>
    </r>
  </si>
  <si>
    <r>
      <rPr>
        <sz val="10"/>
        <rFont val="Arial"/>
        <family val="2"/>
      </rPr>
      <t>Период 8</t>
    </r>
  </si>
  <si>
    <r>
      <rPr>
        <sz val="10"/>
        <rFont val="Arial"/>
        <family val="2"/>
      </rPr>
      <t>Период 9</t>
    </r>
  </si>
  <si>
    <r>
      <rPr>
        <sz val="10"/>
        <rFont val="Arial"/>
        <family val="2"/>
      </rPr>
      <t>Период 10</t>
    </r>
  </si>
  <si>
    <r>
      <rPr>
        <sz val="10"/>
        <rFont val="Arial"/>
        <family val="2"/>
      </rPr>
      <t>Период 11</t>
    </r>
  </si>
  <si>
    <r>
      <rPr>
        <sz val="10"/>
        <rFont val="Arial"/>
        <family val="2"/>
      </rPr>
      <t>Период 12</t>
    </r>
  </si>
  <si>
    <r>
      <t xml:space="preserve">Комментарии: В этом столбце следует указать: 
1. Источники данных, если они не совпадают с источниками исходных данных для определения исходного уровня.
2. Организацию, отвечающую за </t>
    </r>
    <r>
      <rPr>
        <sz val="10"/>
        <rFont val="Arial"/>
        <family val="2"/>
      </rPr>
      <t>сбор данных и отчетность, например, проведение моделирования или обследования.
3. Область, охватываемую обследованиями.
4. Расчетные сроки получения результатов обследования.
5. Любые изменения методологии по сравнению с предыдущим годом.</t>
    </r>
  </si>
  <si>
    <r>
      <t xml:space="preserve">В этом столбце следует указать: 
1. Источники данных, если они не совпадают с источниками исходных данных для определения исходного уровня.
2. Организацию, отвечающую за </t>
    </r>
    <r>
      <rPr>
        <sz val="10"/>
        <rFont val="Arial"/>
        <family val="2"/>
      </rPr>
      <t>сбор данных и отчетность, например, проведение моделирования или обследования.
3. Область, охватываемую обследованиями.
4. Расчетные сроки получения результатов обследования.
5. Любые изменения методологии по сравнению с предыдущим годом.</t>
    </r>
  </si>
  <si>
    <r>
      <rPr>
        <sz val="10"/>
        <rFont val="Arial"/>
        <family val="2"/>
      </rPr>
      <t>1.  Укажите здесь целевые значения для каждого показателя, укажите числитель, знаменатель и процентное значение 
2. Целевые показатели в системе оценки результатов деятельности должны основываться на анализе программных пробелов в концептуальной записке.
3. Для показателей, выражаемых не в процентах, укажите только числитель. Обратите внимание, что не все показатели включаются в отчет в каждый период. Целевые показатели должны указываться только для периодов, когда осуществляется сбор данных.</t>
    </r>
  </si>
  <si>
    <r>
      <t>Укажите</t>
    </r>
    <r>
      <rPr>
        <sz val="10"/>
        <rFont val="Arial"/>
        <family val="2"/>
      </rPr>
      <t xml:space="preserve"> любую соответствующую информацию, касающуюся показателей охвата/прямых результатов и целевых показателей.
Этот раздел должен содержать, например, охват населения услугами, связанными с ключевыми показателями (например, при установке целевых показателей в области ППМР можно указать число женщин, посещающих антенатальные клиники), размер целевой группы населения и источники данных, на основании которых рассчитывались показатели численности населения. Если исходные данные или показатели численности населения отсутствуют, укажите сроки и опишите процесс их получения. Если мероприятие включает пакет услуг, опишите все его компоненты. Дайте краткое определение числителю и знаменателю показателя; укажите источники данных, которые будут использоваться при составлении отчетов; опишите любые проблемы с системами МиО, которые могут усложнить предоставление отчетности по данному показателю. </t>
    </r>
  </si>
  <si>
    <t>Inserting additional modules</t>
  </si>
  <si>
    <t>Select all rows in the module + Copy  +  Insert copied  cells below the last module (repeat for each additional module you want to include).</t>
  </si>
  <si>
    <t>Sélectionnez toutes les lignes du module + Copiez + Insérez les cellules copiées en dessous du dernier module (répétez cette opération pour chaque module supplémentaire que vous voulez ajouter).</t>
  </si>
  <si>
    <t>Seleccione todas las filas del módulo + cópielas + inserte las celdas copiadas debajo del último módulo (repita el mismo proceso para cada módulo adicional que desee incluir).</t>
  </si>
  <si>
    <t>Выделите все строки в модуле + Copy  +  Insert для копирования ячеек ниже последнего модуля (повторите эту процедуру для каждого дополнительного модуля, который вы желаете включить).</t>
  </si>
  <si>
    <t>If more than one Principal Recipient is envisioned in this request, please list in this field the PR (s) who will be responsible for the implementation of interventions related to this indicator.</t>
  </si>
  <si>
    <t>Si plusieurs récipiendaires principaux sont envisagés dans le cadre de cette demande, veuillez répertorier dans ce champ les récipiendaires principaux qui seront responsables de la mise en œuvre des interventions correspondant à cet indicateur.</t>
  </si>
  <si>
    <t>Si se contempla más de un receptor principal en la solicitud, indique en este campo los receptores principales que serán responsables de la ejecución de intervenciones relacionadas con este indicador.</t>
  </si>
  <si>
    <t>Если предполагается наличие нескольких основных реципиентов, укажите в этом поле одного или нескольких ОР, ответственных за реализацию мероприятий, связанных с данным показателем.</t>
  </si>
  <si>
    <t>Indicate if the targets are National or Subnational. If sub-national, please sepcify the area</t>
  </si>
  <si>
    <t>Indiquez si les cibles sont nationales ou infranationales. Dans ce dernier cas, veuillez préciser la zone.</t>
  </si>
  <si>
    <t>Indique si se trata de objetivos nacionales o subnacionales. Si son objetivos subnacionales, especifique el área.</t>
  </si>
  <si>
    <t>Укажите, являются ли целевые показатели национальными или субнациональными. Если они являются субнациональными, укажите область</t>
  </si>
  <si>
    <t>Cumulation for Annual Funding Decision</t>
  </si>
  <si>
    <t xml:space="preserve">Depending on the type of indicator, Indicate how the targets will be aggregated over the reporting periods for Annual Funding decision. The drop down list provides three possiblities-
1. Non cumulative: These reflect period specific targets i.e. the value refers to what will be achieved in a particular reporting period irrespective of the targets in the previous periods. In such cases, the relevant periodic targets will be addded up to calculate the indicator ratings at Annual Fnding Decision.
2. Non-cumulative (other): This is applied to indcators that refer to people currently receiving services irrespective of the targets in previous periods, for example, percentage of adults and children currently receiving ART". In such cases, the targets in the last reporting period will be used to calculate the indicator ratings at Annual Fnding Decision. 
3. Cumulative: It refers to targets that are already cumulated over the reporting periods including new plus those from previous periods. Applicable, for example, to Key Populations in HIV program with UIC or reporting systems that can distinguish between old and new clients). In such cases, the targets in the last reporting period will be used to calculate the indicator ratings at Annual Fnding Decision. </t>
  </si>
  <si>
    <t>1. Include here the targets for each indicator (Provide numerator value, denominator value and percentage)
2. Targets in the performance framework should be based on the programmatic gap analysis in the concept note.
3. For indicators that are not in percentage only provide the numerator value. Please note that not all indicators need to be reported during each period. Only include targets for periods when data will be collected.</t>
  </si>
  <si>
    <t>1. Identify the measures linked to the activities planned during the reporting period that will be used to track progress of their implementation. 
2. These could include qualitative milestones and/or input/process measures with numeric targets (no more than 200 characters each) 
3. 3-5 measures per reporting period could be included across various modules and interventions. The choice of these measures may vary from one period to another. All reporting periods need not have milestones/targets.</t>
  </si>
  <si>
    <t>Specify the criteion agreed between the country and the country team that will be used to assess the completion or achievement of a particular milestone/target. For example, for the milestone, "Needs assessment conducted", the criterion for completion could be that the report of the needs assessment is endorsed by relevant authorities and report publisehd and disseminated on the website.</t>
  </si>
  <si>
    <t>Timelines</t>
  </si>
  <si>
    <t>Indicate the period in which the milestone/target is due to be reported by selecting "X" from the drop down list.</t>
  </si>
  <si>
    <t>Include any relevant information related to the selected activties and the WPTMs</t>
  </si>
  <si>
    <t>Under each module, select the intervention related to the tracking measure from the drop down list. The interventions selected here should be linked to the interventions under detailed budget</t>
  </si>
  <si>
    <t>Cumulative</t>
  </si>
  <si>
    <t>Non-cumulative</t>
  </si>
  <si>
    <t>Non-cumulative - other</t>
  </si>
  <si>
    <r>
      <t>Percentage of previously treated TB patients receiving DST</t>
    </r>
    <r>
      <rPr>
        <sz val="9"/>
        <color rgb="FFFF0000"/>
        <rFont val="Arial"/>
        <family val="2"/>
      </rPr>
      <t xml:space="preserve"> (bacteriologically positive cases only)</t>
    </r>
  </si>
  <si>
    <t>CM-3a</t>
  </si>
  <si>
    <t>CM-3b</t>
  </si>
  <si>
    <t>CM-3c</t>
  </si>
  <si>
    <r>
      <t>Proportion of estimated malaria cases (presumed and confirmed) that received first line antimalarial treatment</t>
    </r>
    <r>
      <rPr>
        <sz val="9"/>
        <color rgb="FFFF0000"/>
        <rFont val="Arial"/>
        <family val="2"/>
      </rPr>
      <t xml:space="preserve"> at public sector health facilities</t>
    </r>
  </si>
  <si>
    <t>Proportion of estimated malaria cases (presumed and confirmed) that received first line anti-malarial treatment in the community</t>
  </si>
  <si>
    <t>Proportion of estimated malaria cases (presumed and confirmed) that received first line anti-malarial treatment at private sector sites</t>
  </si>
  <si>
    <t>Исходное значение</t>
  </si>
  <si>
    <t>Исходный год</t>
  </si>
  <si>
    <t>Источник исходных данных</t>
  </si>
  <si>
    <t>Географическая область (если субнационеальная, укажите в "Примечаниях")</t>
  </si>
  <si>
    <t>Ч</t>
  </si>
  <si>
    <t>З</t>
  </si>
  <si>
    <t>Исходный Ч</t>
  </si>
  <si>
    <t>Исходный З</t>
  </si>
  <si>
    <t>Исходный %</t>
  </si>
  <si>
    <t>Суммирование решений о годовом объеме финансирования</t>
  </si>
  <si>
    <t>Workplan Tracking Measures (WPTMs) are to be included for modules and interventions that do not have suitable coverage/output indicators to measure progress over the grant implementation period and/or when the module/intervention budget constitues ≥30% of the component budget, for example- CSS, Removing legal barriers to access, some interventions related to HSS, and interventions addressing gender inequalities, RMNCH linkages, Gender Based Violence, or any other disease specific interventions.</t>
  </si>
  <si>
    <t>Modelled</t>
  </si>
  <si>
    <t>Cumulatif</t>
  </si>
  <si>
    <t>Non cumulatif</t>
  </si>
  <si>
    <t>Non cumulatif - autre</t>
  </si>
  <si>
    <t>Échéances</t>
  </si>
  <si>
    <t>Oui</t>
  </si>
  <si>
    <t>Non</t>
  </si>
  <si>
    <t>Veuillez choisir la langue sur l'onglet Framework (ligne B2), et après sélectionner actualiser la composante (Ligne H2)</t>
  </si>
  <si>
    <t>Sur la feuille Framework, sélectionnez la composante pour laquelle la demande sera préparée, de manière à remplir la feuille Performance Framework et à activer les menus déroulants correspondantes dans diverses sections du modèle. Vous pouvez également décider de remplir une version vierge du modèle qui n'aura aucun menu déroulant et tous les champs devront être complétés manuellement.</t>
  </si>
  <si>
    <t>Choisissez "Oui" ou "Non" en fonction de la fréquence convenue pour la communication des résultats actuels</t>
  </si>
  <si>
    <t>Choisissez "Oui" ou "Non" en fonction de la fréquence convenue pour la soumission du rapport sur les résultats actuels et de la demande de financement</t>
  </si>
  <si>
    <t xml:space="preserve">1. Les indicateurs d'impact sont liés aux buts définis. Sous « Indicateur d'impact » se trouve un menu déroulant avec les indicateurs standard, tels qu'ils figurent dans la liste de base des indicateurs. Le Fonds mondial préconise autant que possible l'utilisation des indicateurs standard proposés. Cependant, et uniquement lorsque ces indicateurs ne reflètent pas les progrès escomptés vers les objectifs souhaités, il est possible d'entrer dans ce menu déroulant un indicateur spécifique au pays. Les indicateurs sélectionnés doivent être en conformité avec le plan stratégique national et le plan de suivi et d'évaluation correspondant. 
2. Au moment d'ajouter un indicateur personalisé, veuiller le formater comme suit: 
Impact sur la maladie- autre 1. 
Par exemple, pour le VIH, il devrait apparaître sous la forme:
VIH I- autre 1: Pourcentage de ... </t>
  </si>
  <si>
    <t>Indiquez les échéances auxquelles les résultats des indicateurs de résultats seront disponibles dans le pays.</t>
  </si>
  <si>
    <t>Ajout de modules supplémentaires</t>
  </si>
  <si>
    <t>Cumul aux fins de la décision annuelle de financement</t>
  </si>
  <si>
    <t>En fonction du type d’indicateur, indiquez comment les cibles seront groupées sur les périodes de communication de l’information aux fins de la décision annuelle de financement. Le menu déroulant offre trois possibilités :
1. Non cumulatif : Il s’agit de cibles spécifiques à une période, à savoir, la valeur se rapporte à ce qui sera réalisé au cours d’une période de communication de l’information en particulier, quelles que soient les cibles des périodes précédentes. Dans ce cas, les cibles périodiques pertinentes seront additionnées pour calculer les notations des indicateurs au moment de la décision annuelle de financement.
2. Non cumulatif (autre) : Cela s’applique aux indicateurs qui portent sur les personnes bénéficiant actuellement des services, indépendamment des cibles des périodes précédentes, par exemple, le pourcentage d’adultes et d’enfants qui reçoivent actuellement un traitement antirétroviral. Dans ce cas, les cibles de la dernière période de communication de l’information serviront à calculer les notations des indicateurs au moment de la décision annuelle de financement. 
3. Cumulatif : Il s’agit des cibles qui sont déjà cumulées au fil des périodes de communication de l’information et reprennent les cibles nouvelles, plus celles des périodes précédentes. Cela s’applique, par exemple, aux populations clés dans les programmes de lutte contre le VIH, avec un identifiant unique ou un moyen permettant de faire la distinction entre les anciens patients et les nouveaux. Dans ce cas, les cibles de la dernière période de communication de l’information serviront à calculer les notations des indicateurs au moment de la décision annuelle de financement.</t>
  </si>
  <si>
    <t>Il convient d’ajouter des mesures du suivi du plan de travail pour les modules et les interventions qui n’ont pas d’indicateurs de couverture/de produit adaptés pour mesurer les progrès accomplis sur la période de mise en œuvre de la subvention et/ou lorsque le budget du module ou de l’intervention est ≥ à 30% du budget de la composante, par exemple, RSC, lever les obstacles juridiques à l’accès, certaines interventions liées au RSS ou aux inégalités de genre, liens avec la santé génésique, maternelle, néonatale et infantile, violence fondée sur le genre, et toute autre intervention propre à une maladie.</t>
  </si>
  <si>
    <t>Pour chaque module, choisir l’intervention liée à la mesure du suivi dans le menu déroulant. Les interventions choisies ici doivent être liées à celles du budget détaillé.</t>
  </si>
  <si>
    <t xml:space="preserve">1. Identifiez les mesures liées aux activités prévues pendant la période examinée qui serviront à suivre les progrès accomplis en matière de mise en œuvre. 
2. Il peut s’agir d’étapes qualitatives et/ou de mesures d’intrants/de processus assorties de cibles numériques (max. 200 caractères chacune) 
3. On pourra indiquer 3 à 5 mesures par période de communication pour les différents modules et interventions. Le choix de ces mesures peut varier d’une période à l’autre. Toutes les périodes de communication de l’information ne doivent pas nécessairement être assorties d’étapes/de cibles.
</t>
  </si>
  <si>
    <t>Précisez le critère convenu entre le pays et l’équipe de pays qui servira à évaluer la réalisation ou l’achèvement d’une étape/d’une cible en particulier. Par exemple, pour l’étape « Évaluation des besoins menée », le critère d’achèvement pourrait être l’approbation, par les autorités compétentes, du rapport d’évaluation, ainsi que sa publication et sa diffusion sur le site web.</t>
  </si>
  <si>
    <t>Indiquez la période à laquelle l’étape/la cible doit faire l’objet d’un rapport en choisissant « X » dans le menu déroulant.</t>
  </si>
  <si>
    <t>Ajoutez toute information utile concernant les activités choisies et les mesures de suivi du plan de travail</t>
  </si>
  <si>
    <t>Pourcentage de patients tuberculeux déjà traités soumis à des tests de sensibilité aux médicaments (cas bactériologiquement positifs uniquement)</t>
  </si>
  <si>
    <t>Proportion de cas de paludisme estimés (présumés et confirmés) ayant reçu un traitement antipaludique de première intention dans des établissements de santé publics</t>
  </si>
  <si>
    <t>Proportion de cas de paludisme estimés (présumés et confirmés) ayant reçu un traitement antipaludique de première intention au niveau communautaire</t>
  </si>
  <si>
    <t>Proportion de cas de paludisme estimés (présumés et confirmés) ayant reçu un traitement antipaludique de première intention dans des établissements de santé privés</t>
  </si>
  <si>
    <t>Taux de guérison, toutes les formes de tuberculose</t>
  </si>
  <si>
    <t>Acumulativa</t>
  </si>
  <si>
    <t>No acumulativa</t>
  </si>
  <si>
    <t>No acumulativa - otros</t>
  </si>
  <si>
    <t>Plazos</t>
  </si>
  <si>
    <t>Sí</t>
  </si>
  <si>
    <t>Seleccione el idioma en la hoja "Framework" (línea B2) y seleccione el componente (línea H2)</t>
  </si>
  <si>
    <t>En la hoja Framework, seleccione el componente de esta solicitud de financiamiento. De esta forma la hoja "Marco de desempeño" se rellenará de forma previa y se activarán las casillas desplegables correspondientes de varias secciones de la plantilla. También puede rellenar una versión en blanco de la plantilla que no contendrá ninguna casilla desplegable, pero tendrá que rellenar manualmente todos los campos.</t>
  </si>
  <si>
    <t>Seleccione "Sí" o "No" en función de la frecuencia de presentación acordada para el informe de actualización de avances a la fecha.</t>
  </si>
  <si>
    <t xml:space="preserve">Seleccione "Sí" o "No" en función de la frecuencia de presentación acordada para el informe de actualización de avances a la fecha y la solicitud de desembolso. </t>
  </si>
  <si>
    <t>1. Los indicadores de impacto están relacionados con las metas definidas. Debajo del "indicador de impacto" se ofrece una casilla desplegable que contiene los indicadores estándar que se especifican en la lista clave de indicadores. El Fondo Mundial recomienda el uso de los indicadores estándar propuestos siempre que sea posible; sin embargo, si se considerase conveniente para describir la situación del país, se podrá sobrescribir en la celda desplegable para incluir indicadores específicos para el país. Solo en casos donde los indicadores no capturan el rendimiento hacia las metas deseadas, indicadores específicos del país pueden ser incluidos (escriba sobre la casilla desplegable). Los indicadores seleccionados deberán ser conformes a los objetivos del plan estratégico nacional y su respectivo plan de seguimiento y evaluación. 
2. A la hora de añadir un indicador personalizable, codifíquelo de la siguiente forma: impacto sobre la enfermedad - otros 1.
Por ejemplo, para el VIH se debe incluir como: VIH I - otros 1: porcentaje de...</t>
  </si>
  <si>
    <t>1. Los indicadores de resultados están relacionados con los objetivos definidos. Debajo del "indicador de resultados" se ofrece una casilla desplegable que contiene los indicadores estándar, como especificado en la lista clave de indicadores. El Fondo Mundial recomienda el uso de los indicadores estándar propuestos siempre que sea posible. Solo en casos donde los indicadores propuestos no capturan adecuadamente el rendimiento hacia los objetivos, se podrá sobrescribir en la celda desplegable para incluir indicadores específicos para el país.
2. A la hora de añadir un indicador personalizable, codifíquelo de la siguiente forma: resultado de la enfermedad - otros 1.
Por ejemplo, para la tuberculosis se debe incluir como: TB O - otros 1: porcentaje de...</t>
  </si>
  <si>
    <t>Indique los plazos en los que los resultados relativos a los indicadores de resultados estarán disponibles en el país.</t>
  </si>
  <si>
    <t>Introducir módulos adicionales</t>
  </si>
  <si>
    <r>
      <t xml:space="preserve">1. Seleccione los indicadores de cobertura/productos pertinentes de la lista desplegable.
2. En casos excepcionales, se puede incluir un indicador personalizable. Añada el indicador nuevo, si corresponde, debajo de los indicadores de cobertura estándar. 
</t>
    </r>
    <r>
      <rPr>
        <b/>
        <sz val="10"/>
        <rFont val="Arial"/>
        <family val="2"/>
      </rPr>
      <t>3.</t>
    </r>
    <r>
      <rPr>
        <sz val="10"/>
        <rFont val="Arial"/>
        <family val="2"/>
      </rPr>
      <t xml:space="preserve"> A la hora de añadir un indicador personalizable, codifíquelo de la siguiente forma: módulo - otros 1.
Por ejemplo, gestión de casos - otros 1: porcentaje de...</t>
    </r>
  </si>
  <si>
    <t>En función del tipo de indicador, señale cómo se agregarán los objetivos durante los periodos de presentación de informes para la decisión de financiamiento anual. La lista desplegable proporciona tres posibilidades:
1. No acumulativa: indica los objetivos específicos del periodo; es decir, el valor se refiere a lo que se logrará en un periodo concreto de presentación de informes independientemente de los objetivos de los periodos anteriores. En estos casos, los objetivos periódicos pertinentes se sumarán para calcular las calificaciones de los indicadores en la decisión de financiamiento anual.
2. No acumulativa (otros): se aplica a los indicadores que se refieren a las personas que están recibiendo servicios independientemente de los objetivos de periodos anteriores, por ejemplo, el porcentaje de adultos y niños que están recibiendo tratamiento antirretroviral. En estos casos, los objetivos del último periodo de presentación de informes se emplearán para calcular las calificaciones del indicador en la decisión de financiamiento anual.
3. Acumulativa: Se refiere a los objetivos que se han ido acumulando durante los periodos de presentación de informes, incluyendo los nuevos más los de periodos anteriores. Se aplica, por ejemplo, a las poblaciones clave en programas del VIH con código de identificación único o a sistemas de notificación que pueden distinguir entre clientes nuevos y antiguos. En estos casos, los objetivos del último periodo de presentación de informes se emplearán para calcular las calificaciones del indicador en la decisión de financiamiento anual.</t>
  </si>
  <si>
    <t xml:space="preserve">A fin de asegurar la equidad, así como que los programas lleguen a las poblaciones clave en riesgo o más afectadas, algunos indicadores seleccionados de la lista básica de indicadores del Fondo Mundial requieren que se informe de los resultados desglosados. Esta columna estará completada de forma previa para señalar las categorías de desglose en las que se informará de los resultados en los informes de actualización de avances durante la ejecución de la subvención. Las bases de referencia (valores, año y fuente) para los indicadores pertinentes y para las categorías de desglose deberán incluirse en una pestaña separada de este cuaderno. Las definiciones de los indicadores y las categorías de desglose para dichos indicadores se rellenan de forma previa desde la hoja del marco de desempeño. En el caso de un indicador personalizable; esto es, que no está incluido en la lista clave de indicadores, deberá añadirse manualmente en la hoja de desglose. Tenga en cuenta que el Fondo Mundial no exige el desglose de los objetivos, sin embargo los resultados deberán desglosarse y se compararán con los valores de referencia. </t>
  </si>
  <si>
    <t xml:space="preserve">1. Indique aquí los objetivos para cada indicador (facilite el valor del numerador, el valor del denominador y el porcentaje). 
2. Los objetivos presentes en el marco de desempeño deben fundamentarse en el análisis de deficiencias programáticas de la Nota Conceptual.
3. Para los indicadores que no se expresan en porcentaje facilite solo el valor del numerador. Tenga en cuenta que no todos los indicadores deben notificarse en cada periodo. Incluya solo los objetivos para los periodos en los que se recopilarán los datos. </t>
  </si>
  <si>
    <t>Las medidas de seguimiento del plan de trabajo se incluirán en los módulos y las intervenciones que no cuentan con indicadores de cobertura/productos adecuados para medir los progresos durante el periodo de ejecución de la subvención y/o cuando el presupuesto del módulo y/o la intervención representa ≥ del 30% del presupuesto del componente, por ejemplo, en las intervenciones de FSC, la eliminación de las barreras legales al acceso, algunas intervenciones relacionadas con el FSS, e intervenciones que hacen frente a las desigualdades de género, los vínculos entre la salud reproductiva, materna, neonatal e infantil, la violencia de género, u otras intervenciones específicas de las enfermedades.</t>
  </si>
  <si>
    <t>En cada módulo, seleccione la intervención relacionada con la medida de seguimiento de la lista desplegable. Las intervenciones seleccionadas aquí deben vincularse a las intervenciones en el Presupuesto Detallado.</t>
  </si>
  <si>
    <t xml:space="preserve">1. Señale las medidas vinculadas a las actividades previstas durante el periodo de presentación de informes cuyo objetivo será hacer un seguimiento de los progresos en su aplicación.
2. Estas podrían incluir hitos cualitativos y/o medidas de los insumos/procesos con objetivos numéricos (máximo 200 caracteres para cada uno de ellos). 
3. Se podrán incluir de 3 a 5 medidas por periodo de presentación de informes en diferentes módulos e intervenciones. La elección de estas medidas puede variar de un periodo a otro. Todos los periodos de presentación de informes deben contar con hitos/objetivos. </t>
  </si>
  <si>
    <t>Especifique el criterio acordado entre el país y el equipo de país que se empleará para evaluar la finalización o el logro de un hito/objetivo concreto. Por ejemplo, para el hito "evaluación de las necesidades realizada", el criterio de finalización podría ser que el informe de la evaluación de las necesidades lo avalen autoridades pertinentes y que el informe se publique y se difunda en el sitio web.</t>
  </si>
  <si>
    <t xml:space="preserve">Indique el periodo previsto para presentar el informe sobre el hito/objetivo seleccionando "X" de la lista desplegable. </t>
  </si>
  <si>
    <t>Incluya cualquier información pertinente relacionada con las actividades y las medidas de seguimiento del plan de trabajo seleccionadas.</t>
  </si>
  <si>
    <t>Porcentaje de pacientes con tuberculosis previamente tratados sometidos a PSM (únicamente casos positivos bacteriológicamente).</t>
  </si>
  <si>
    <t>Proporción estimada de casos de malaria (supuestos y confirmados) que han recibido tratamiento antimalárico de primera línea en centros de salud del sector público.</t>
  </si>
  <si>
    <t>Proporción estimada de casos de malaria (supuestos y confirmados) que han recibido tratamiento antimalárico de primera línea en la comunidad.</t>
  </si>
  <si>
    <t>Proporción estimada de casos de malaria (supuestos y confirmados) que han recibido tratamiento antimalárico de primera línea en centros de salud del sector privado.</t>
  </si>
  <si>
    <t>Tasa de éxito del tratamiento en todas las formas de tuberculosis.</t>
  </si>
  <si>
    <t xml:space="preserve">1. Les indicateurs de résultats sont liés aux objectifs définis. Sous « Indicateur de résultats » se trouve un menu déroulant avec les indicateurs standard, tels que spécifiés dans la liste de base des indicateurs. Le Fonds mondial préconise autant que possible l'utilisation des indicateurs standard proposés. Cependant, et uniquement lorsque ces indicateurs ne reflètent pas les progrès escomptés vers les objectifs souhaités, il est possible d'entrer dans ce menu déroulant un indicateur spécifique au pays. Les indicateurs sélectionnés doivent être en conformité avec le plan stratégique national et le plan de suivi et d'évaluation correspondant.
2. Au moment d'ajouter un indicateur personalisé, veuiller le formater comme suit: 
Résultat pour la maladie- autre 1. 
Par exemple, pour la tuberculose, il devrait apparaître sous la forme:
TB O- autre 1: Pourcentage de ... </t>
  </si>
  <si>
    <t>1. Choisissez les indicateurs de couverture/produit concernés dans le menu déroulant. 
2. Dans des cas exceptionnels, il est possible d’indiquer un indicateur personnalisé. Ajoutez le nouvel indicateur, le cas échéant, sous les indicateurs de couverture standard.
3. Au moment d'ajouter un indicateur personalisé, veuiller le formater comme suit: 
Module- autre 1. 
Par exemple :
CM - autre 1: Pourcentage de ..</t>
  </si>
  <si>
    <t>Pour garantir l’équité et s’assurer que les programmes atteignent les populations-clés exposées au risque ou les plus touchées, certains des indicateurs de la liste de base du Fonds mondial exigent de ventiler les résultats communiqués. Cette colonne sera remplie automatiquement pour indiquer les catégories de ventilation aux fins de la communication des résultats actuels pendant la mise en œuvre de la subvention. Les données de référence (valeurs, année et source) pour les indicateurs concernés et pour chaque catégorie de ventilation doivent figurer sur un onglet distinct de cette feuille de calcul. Les définitions des indicateurs et les catégories de ventilation pour ces indicateurs sont préremplis automatiquement à partir de la feuille Performance Framework. Les indicateurs personnalisés (ne figurant pas dans la liste de base) doivent être ajoutés manuellement sur la feuille Disaggregation. Veuillez noter que le Fonds mondial n’exige pas de ventiler les cibles, mais bien les résultats qui seront comparés à la valeur des données de référence.</t>
  </si>
  <si>
    <t>Modelo</t>
  </si>
  <si>
    <t>модель</t>
  </si>
  <si>
    <t>Modele</t>
  </si>
  <si>
    <t>Суммарный</t>
  </si>
  <si>
    <t>Несуммарный</t>
  </si>
  <si>
    <t>Несуммарный - другое</t>
  </si>
  <si>
    <t>Сроки</t>
  </si>
  <si>
    <t>Да</t>
  </si>
  <si>
    <t>Нет</t>
  </si>
  <si>
    <t>Выберите язык на вкладке «Framework» (Строка В2). Затем выберите ячейку компонента (Строка H2).</t>
  </si>
  <si>
    <t>На вкладке Framework выберите заболевание, для которого будет подготовлен запрос. При этом данные будут предварительно подставлены в лист "Система оценки результатов деятельности" и в разных разделах шаблона активируются соответствующие раскрывающиеся списки. Вы можете заполнить пустой шаблон без раскрывающихся списков. В таком случае все поля заполняются вручную.</t>
  </si>
  <si>
    <t>Выберите "да" или "нет", в зависимости от согласованной периодичности представления обновленного отчета о ходе работ</t>
  </si>
  <si>
    <t>Выберите "да" или "нет", в зависимости от согласованной периодичности представления обновленного отчета о ходе работ и запроса на выплату средств</t>
  </si>
  <si>
    <t>1. Показатели воздействия должны быть соотнесены с поставленной(ыми) целью(ями). Ячейка «Показатель воздействия» включает раскрывающийся список стандартных показателей, перечисленных в Руководстве по мониторингу и оценке. Глобальный фонд настоятельно рекомендует использовать предложенные стандартные показатели. Однако показатели в этой ячейке можно заменить показателями, специфичными для страны, если это применимо для конкретной ситуации. Выбранные показатели должны быть согласованы с национальным стратегическим планом и соответствующим планом МиО.                                                                                                                                                                                                                                                                                      2. При добавлении пользовательного показателя кодифицируйте его следующим образом - 
Воздействие на заболевание- другое 1. 
Например, для ВИЧ его следует включить как-
ВИЧ I- другое 1: Процент от….</t>
  </si>
  <si>
    <t>1. Показатели долгосрочных результатов должны быть соотнесены с задачей(ами). Ячейка «Показатель долгосрочного результата» включает раскрывающийся список стандартных показателей, перечисленных в Руководстве по мониторингу и оценке. Глобальный фонд настоятельно рекомендует использовать предложенные стандартные показатели. Однако показатели в этой ячейке можно заменить показателями, специфичными для страны, если это применимо для конкретной ситуации. Выбранные показатели должны быть согласованы с национальным стратегическим планом борьбы с заболеваниями и соответствующим планом МиО.                                                                                                                                                                                                                             2. При добавлении пользовательского показателя кодифицируйте его следующим образом- 
Досгосрочный результат по заболеванию- другое 1. 
Например, для ТБ его следует включить как-
ТБ 0- другое 1: Процент от of ….</t>
  </si>
  <si>
    <t>Укажите сроки получения результатов в отношении показателей долгосрочных результатов в стране</t>
  </si>
  <si>
    <t>Вставка дополнительных модулей</t>
  </si>
  <si>
    <r>
      <t>1. Выберите соответствующие показатели охвата/прямых результатов из раскрывающегося списка. 
2. В исключительных случаях можно включить пользовательский показатель. При необходимости, добавьте новый показатель ниже стандартных показателей охвата.
                           3</t>
    </r>
    <r>
      <rPr>
        <sz val="10"/>
        <rFont val="Arial"/>
        <family val="2"/>
      </rPr>
      <t>. При добавлении пользовательского показателя кодифицируйте его следующим образом- 
Модуль- другое 1. 
Например, 
CM- другое 1: Процент от of ….</t>
    </r>
  </si>
  <si>
    <t xml:space="preserve">В зависимости от типа показателя укажите, как целевые показатели будет агрегированы в течение отчетных периодов для принятия решения о годовом объеме финансирования. В раскрывающемся списке предоставляются три возможности-                                                              1. Несуммарные: Они отражают целевые показатели, относящиеся к данному периоду, т.е. значение касается того, что будет достигнуто в конкретный отчетный период, независимо от целевых показателей в предыдущие периоды. В таких случаях соответствующие периодические показатели будут суммироваться для расчета величины показателя при принятии решения о размере годового финансирования.                                                  2. Несуммарные (другие): Это показатели, касающиеся людей, в настоящее время получающих услуги, независимо от целевых показателей в предыдущие периоды, например, процент взрослых и детей, получающих в настоящее время АРТ. В таких случаях целевые показатели за последний отчетный период будут использованы для расчета величины показателя при принятии решения о размере годового финансирования.                                                                                                                             3. Суммарные: Это касается целевых показателей, которые уже были суммированы за отчетные периоды, включая новые и относящиеся к предыдущим периодам. Это относится, например, к основным затронутым группам населения в программе ВИЧ при использовании кодов идентификации пользователей или систем отчетности, которые могут разделять старых и новых клиентов. В таких случаях целевые показатели за последний отчетный период будут использоваться для расчета величины показателя при принятии решения о размере годового финансирования. </t>
  </si>
  <si>
    <t xml:space="preserve">В целях обеспечения справедливости и того, чтобы программы охватывали основные подвергающиеся риску или наиболее затронутые группы населения, в отношении некоторых показателей из основного списка показателей ГФ требуется представление дезагрегированных результатов. Этот столбец будет предварительно заполнен для указания категорий дезагрегированных данных, по которым результаты будут представляться в отчете о ходе работы в период реализации гранта. Исходные данные (значения, год и источник) в отношении соответствующих показателей по каждой из категорий дезагрегированных данных должны вводиться на отдельной вкладке этого рабочего журнала. Определения показателей и категории дезагрегации для таких показателей предварительно заполняются данными из листа системы оценки результатов деятельности. В случае пользовательского показателя, т.е. не относящегося к основному списку показатеплей, его следует добавить вручную в лист дезагрегированных данных. Обращаем внимание на то, что ГФ не требует дезагрегирования целевых показателей, однако результаты должны быть дезагрегированы и будут сопоставляться с исходными значениями. </t>
  </si>
  <si>
    <r>
      <t xml:space="preserve">Меры мониторинга плана работы (WPTM) должны включаться для модулей и мероприятий, который не имеют соответствующих показателей охвата/досгосрочных результатов для оценки прогресса в течение периода реализации гранта и/или если бюджет модуля/мероприятия составляет </t>
    </r>
    <r>
      <rPr>
        <u/>
        <sz val="10"/>
        <color theme="1"/>
        <rFont val="Arial"/>
        <family val="2"/>
      </rPr>
      <t>&gt;</t>
    </r>
    <r>
      <rPr>
        <sz val="10"/>
        <color theme="1"/>
        <rFont val="Arial"/>
        <family val="2"/>
      </rPr>
      <t>30% бюджета данного компонента, например -  УСЗ, Устранение правовых барьеров для доступа, некоторые мероприятия, связанные с УСЗ, и мероприятия, направленные на устранение гендерных неравенств, связь с РЗМНД, насилие, обусловленное половой принадлежностью, или любые другие мероприятия по борьбе с конкретными заболеваниями.</t>
    </r>
  </si>
  <si>
    <t>В рамках каждого модуля выберите мероприятие, касающееся меры мониторинга, из раскрывающегося списка. Выбранные здесь мероприятия должны быть связаны с мероприятиями, включенными в подробный бюджет.</t>
  </si>
  <si>
    <t>1. Определите меры, связанные с видами деятельности, планируемыми в течение отчетного периода, которые будут использоваться для мониторинга года работ по их выполнению. 
2. К ним могут относиться качественные параметры и/или меры, касающиеся входных данных/процесса с количественными целевыми показателями (не более 200 знаков каждый) 
3. 3-5 мер за каждый отчетный период могут включаться в разные модули и мероприятия. Выбор этих мер может быть различным в зависимости от периода. Все отчетные периоды должны предусматривать этапы/целевые показатели.</t>
  </si>
  <si>
    <t xml:space="preserve">Укажите критерий, согласованный между страной и страновой группой, который будет использован для оценки выполнения или достижения конкретного этапа/целевого показателя. Например, для этапа "Проведение оценки потребностей" критерием выполнения может служить утверждение доклада об оценке потребностей соответствующими органами, а также публикация и распространение доклада на веб-сайте. </t>
  </si>
  <si>
    <t>Укажите период, в котором должен быть представлен отчет по данному этапу/целевому показателю, выбрав "X" в раскрывающемся списке.</t>
  </si>
  <si>
    <t>Укажите любую соответствующую информацию, касающуюся выбранных видов деятельности и мер мониторинга плана работы</t>
  </si>
  <si>
    <t>Процент ранее пролеченных пациентов с ТБ, подвергаемых тестированию лекарственной чувствительности (ТЛЧ) (только бактериологически положительные случаи)</t>
  </si>
  <si>
    <t>Расчетная доля случаев малярии (предполагаемых и подтвержденных) с предоставлением противомалярийного лечения препаратами первого ряда в учреждениях здравоохранения государственного сектора</t>
  </si>
  <si>
    <t>Доля случаев заболевания малярией (предполагаемых и подтвержденных), при которых противомалярийное лечение препаратами первого ряда предоставляется на уровне местного сообщества</t>
  </si>
  <si>
    <t>Доля случаев заболевания малярией (предполагаемых и подтвержденных), при которых противомалярийное лечение препаратами первого ряда предоставляется в учреждениях частного сектора</t>
  </si>
  <si>
    <t>Уровень излечиваемости - все формы заболевания ТБ</t>
  </si>
  <si>
    <t>Choose the language in the Framework tab (líne B2) and select the component (line H2)</t>
  </si>
  <si>
    <t>Select the component for this funding request on on the Framework sheet. By doing so, it will get prepopulated in the "Performance Framework" sheet  and the relevant drop-down boxes in various sections of the template will be activated. One can also choose to complete a blank version of the template which will not offer any drop-down boxes and all fields will have to be filled in manually.</t>
  </si>
  <si>
    <t>Select "Yes" or "No" depending on the agreed frequency of progress update submission</t>
  </si>
  <si>
    <t>Select "Yes" or "No" depending on the agreed frequency of Progress Update and Disbursement Request submission</t>
  </si>
  <si>
    <t>1. Impact indicators are related to the defined goal(s). Under "impact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goals, appropriate country specific indicators could be included by overwriting this drop down box. The selected indicators should be in line with the national strategic plan and its respective M&amp;E plan. 
2. When adding a custom indicator, code it as follows- 
Disease Impact- other 1. 
For example, for HIV, it should be included as-
HIV I- other 1: Percentage of ….</t>
  </si>
  <si>
    <t>1. Outcome indicators are related to the defined objective(s). Under "outcome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objectives, appropriate country specific indicators could be included by overwriting this drop down box. The selected indicators should be in line with the national disease control strategic plan and its respective M&amp;E plan. 
2. When adding a custom indicator, code it as follows- 
Disease Outcome- other 1. 
For example, for TB, it should be included as-
TB O- other 1: Percentage of ….</t>
  </si>
  <si>
    <t>Indicate the timelines when results for the outcome indicators will be available in the country</t>
  </si>
  <si>
    <r>
      <t xml:space="preserve">1. Select the relevant coverage/output indicators from the drop down list.
2. In exceptional cases, a custom indicator could be included. Add the new indicator, if relevant, below the standard coverage indicators.
</t>
    </r>
    <r>
      <rPr>
        <b/>
        <sz val="10"/>
        <color theme="1"/>
        <rFont val="Arial"/>
        <family val="2"/>
      </rPr>
      <t>3.</t>
    </r>
    <r>
      <rPr>
        <sz val="10"/>
        <color theme="1"/>
        <rFont val="Arial"/>
        <family val="2"/>
      </rPr>
      <t xml:space="preserve"> When adding a custom indicator, code it as follows- 
Module- other 1. 
For example, 
CM- other 1: Percentage of ….</t>
    </r>
  </si>
  <si>
    <t xml:space="preserve">In order to ensure equity and to ensure that programs are reaching the key popopulations at risk or most affected, some selected indicators from the GF core list of indicators require reporting of disaggregated results. This column will be prepopulated to indicate the disaggregation categories against which results will be reported in the progress updates during grant implementation. The baselines (values, year and source) for the relevant indicators, for each of the disaggregation categories are to be included in a separate tab on this workbook. The indicator definitions and disaggregation categories for such indicators get prepopulated from the performance framework sheet. In case of a custom indicator i.e. not from the core list of indicators, will need to be manually added to the disaggregation sheet. Please note that the GF does not require disaggregation of targets, however the results are to be disaggregated and will be compared against the baseline values. </t>
  </si>
  <si>
    <r>
      <t>Please describe any relevant information related to coverage/output indicators and targets.
This should include, for example:</t>
    </r>
    <r>
      <rPr>
        <strike/>
        <sz val="10"/>
        <color theme="1"/>
        <rFont val="Arial"/>
        <family val="2"/>
      </rPr>
      <t xml:space="preserve"> </t>
    </r>
    <r>
      <rPr>
        <sz val="10"/>
        <color theme="1"/>
        <rFont val="Arial"/>
        <family val="2"/>
      </rPr>
      <t xml:space="preserve">coverage of related key services (eg. describing ANC attendance rates when setting PMTCT targets), size of the target population and the  data sources used to  generate population size estimates. If baselines are not available or no population size estimates are available, Describe timeframe and process required to obtain them. For interventions that include a package of services, describe components of the package. Provide a brief definition of the numerator and denominator of the indicator, the data sources that will be used for reporting, and if there are any M&amp;E systems issues that may limit the ability to report on this indicator. </t>
    </r>
  </si>
  <si>
    <t>1. The reporting periods will be prepopulated based on the annual reporting cycle and the reporting frequency agreed with the country. In the subsequent sections, you will be required to include the targets in the relevant periods based on the grant start dates.
2. In order to align the grant start dates with the country programmatic and fiscal reporting cycles, the first and last reporting periods of a grant could be longer or shorter than 12 months. The first period of the grant can be as short as 6 months or as long as 18 months.
For example, if the grant is signed on 1st of April and the in-country reporting cycle for the country is January to December, the first Disbursement Request should cover the period from April- December i.e. the remaining nine months (plus a buffer). This will align the execution period to the country reporting cycle and allow the Global Fund Secretariat to make an annual funding decision for the second execution period for full 12 months, i.e. January-December</t>
  </si>
  <si>
    <t xml:space="preserve">1. Les périodes de communication de l’information seront remplies automatiquement en fonction du cycle annuel et de la fréquence des rapports convenus avec le pays. Dans les sections suivantes, il vous faudra inclure les cibles dans les périodes correspondantes, en fonction des dates de début de la subvention.
2. Aux fins d’aligner les dates de début de la subvention sur les cycles de communication de l’information programmatique et budgétaire du pays, la première et la dernière périodes de rapport d’une subvention peuvent être plus longues ou plus courtes que 12 mois. Ainsi, la première période de la subvention peut aller de 6 mois au minimum à 18 mois au maximum.
Par exemple, si la subvention est signée le 1er avril et que le cycle de communication de l’information du pays court de janvier à décembre, la première demande de décaissement devrait couvrir la période allant d’avril à décembre, soit les neuf mois restant (plus une période tampon). La période de mise en œuvre sera donc alignée sur le cycle de communication de l’information du pays, ce qui permettra au Secrétariat du Fonds mondial de prendre une décision annuelle de financement pour les 12 mois de la deuxième période de mise en œuvre, à savoir, de janvier à décembre.
</t>
  </si>
  <si>
    <t xml:space="preserve">1. Los periodos de presentación de informes estarán completados de forma previa en base al ciclo de presentación de informes anual y a la frecuencia de presentación de informes que se haya acordado con el país. En las siguientes secciones, se le pedirá que incluya los objetivos en los periodos pertinentes en función de las fechas de inicio de la subvención.
2. Con el fin de armonizar las fechas de inicio de la subvención con los ciclos de presentación de informes programáticos y fiscales del país, el primer y último periodo de presentación de informes de una subvención pueden tener una duración tanto inferior como superior a 12 meses. El primer periodo de la subvención puede durar como mínimo 6 meses y como máximo 18 meses.
Por ejemplo, si la subvención se firma el 1 de abril y el ciclo de presentación de informes del país va desde enero a diciembre, la primera solicitud de desembolso debe cubrir el periodo de abril a diciembre; es decir, los nueve meses restantes (más una reserva). De este modo, el periodo de ejecución se armonizará con el ciclo de presentación de informes del país, lo que permitirá a la Secretaría del Fondo Mundial tomar una decisión de financiamiento anual para el segundo periodo de ejecución que dure 12 meses completos, es decir, de enero a diciembre.
</t>
  </si>
  <si>
    <t xml:space="preserve">1. Данные за отчетные периоды предварительно заполняются на основании годового цикла отчетности и периодичности представления отчетности, согласованной со страной. В последующих разделах вам будет предложено указать целевые показатели в соответствующих периодах на основе дат начала реализации грантов.
2. В целях согласования дат начала реализации грантов с циклами программной и финансовой отчетности в стране первый и последний отчетные периоды могут быть больше или меньше 12 месяцев. Первый период гранта может иметь продолжительность от 6 до 18 месяцев. 
Например, если грант подписан 1 апреля, а внутристрановым циклом отчетности является январь-декабрь, первый запрос на выплату средств должен охватывать период с апреля по декабрь, т.е. оставшиеся девять месяцев (плюс "буферный" период). Это обеспечит согласованность периода реализации с циклом отчетности в стране и позволит Секретариату Глобального фонда принять решение в отношении размера годового финансирования на второй период реализации, охватывающий все 12 месяцев, т.е. январь-декабрь
</t>
  </si>
  <si>
    <t>1. Include the agreed annual reporting cycle for global fund programmatic and financial reporting. It is usually aligned to in-country reporting cycles for programmatic results and/or to the fiscal cycle in the country, for example, Jan-Dec, Jul-Jun, Apr-Mar, Oct-Sep, etc. 
2. In cases where in-country programmatic reporting cycles and fiscal cycles are different, agree on one common reporting cycle i.e. either aligned to programmatic reporting cycle or to the fiscal cycle.
3.It is strongly encouraged that Programmatic and financial years are aligned.</t>
  </si>
  <si>
    <t>1. Укажите согласованный годовой цикл отчетности для программной и финансовой отчетности Глобального фонда. Он обычно согласовывается с внутристрановыми циклами отчетности по программным результатам и/или финансовым циклом в данной стране, например, январь-декабрь, июль-июнь, апрель-март, октябрь-сентябрь и т.д. 
2. В случаях, когда внутристрановые циклы программной отчетности и финансовые циклы не совпадают, следует согласовать один общий цикл отчетности, т.е. связанный с циклом программной отчетности или финансовым циклом.
3. Настоятельно рекоммендуется, чтобы представление программной и финансовой отчетности Глобальному фонду охватывало одни и те же периоды.</t>
  </si>
  <si>
    <t>1. Indiquez le cycle annuel de programmation de l'information pour les rapports programmatiques et financiers adressés au Fonds mondial. La période est habituellement alignée sur les cycles nationaux de rapports programmatiques ou sur les cycles budgétaires, par exemple, janvier/décembre, juillet/juin, avril/mars, octobre/septembre, etc. 
2. Lorsque les cycles nationaux de rapports programmatiques et les cycles budgétaires sont différents, il faut convenir d'un cycle commun de communication de l'information et l'aligner sur des deux cycles nationaux.
3. Il est fortement recommande que les rapports programmatiques et budgétaires adressés au Fonds mondial couvrent la même période.</t>
  </si>
  <si>
    <t>1. Incluir el ciclo de presentación de informes anual acordado para los informes programáticos y financieros del Fondo Mundial. Normalmente está armonizado con los ciclos de presentación de informes de los países sobre los resultados programáticos y/o con el ciclo fiscal del país, por ejemplo, enero-diciembre, julio-junio, abril-marzo, octubre-setiembre, etc.
2. En los casos en los que los ciclos de presentación de informes programáticos y los ciclos fiscales del país no coincidan, se acordará un ciclo de presentación de informes común; es decir, se armonizará bien con el ciclo de presentación de informes programáticos o bien con el ciclo fiscal.
3. Se recomienda encarecidamente que los informes programáticos y financieros presentados al Fondo Mundial cubran los mismos periodos de tiempo.</t>
  </si>
  <si>
    <t>C</t>
  </si>
  <si>
    <t>HIV/TB</t>
  </si>
  <si>
    <t>VIH/TB</t>
  </si>
  <si>
    <t>ВИЧ/TБ</t>
  </si>
  <si>
    <t>Added HIV/TB component in sheet 'CatCmp'</t>
  </si>
  <si>
    <t>M&amp;E-2</t>
  </si>
  <si>
    <t>Proportion of facility reports received over the reports expected during the reporting period</t>
  </si>
  <si>
    <t>Added M&amp;E-2 in sheet 'CatCoverage'</t>
  </si>
  <si>
    <t>Changed Indicator KP-4 to 'Cumulative'</t>
  </si>
  <si>
    <t>Changed Indicator HW-3 to 'Cumulative'</t>
  </si>
  <si>
    <t>Changed Indicator GP-3 to 'Cumulative'</t>
  </si>
  <si>
    <t>Changed Indicator TCS-2 to 'Cumulative'</t>
  </si>
  <si>
    <t>Changed Indicator TCS-3 to 'Cumulative'</t>
  </si>
  <si>
    <t>Changed Indicator TCS-5 to 'Cumulative'</t>
  </si>
  <si>
    <t>Est un sous-ensemble d'un autre indicateur (le cas échéant)</t>
  </si>
  <si>
    <t>Es un subconjunto de otro indicador (si procede)</t>
  </si>
  <si>
    <t>Является подмножеством другого индикатора (если применимо)</t>
  </si>
  <si>
    <t>Responsible Principal Recipient</t>
  </si>
  <si>
    <t xml:space="preserve">Récipiendaire principaux responsables </t>
  </si>
  <si>
    <t>Receptor principales</t>
  </si>
  <si>
    <t>Ответственный основной реципиент</t>
  </si>
  <si>
    <t>Changed 'Is a subset of PR' to 'Responsible PR' under modules</t>
  </si>
  <si>
    <t>Proportion de rapports reçus des établissements en comparaison de ceux attendus au cours de la période de communication de l’information.</t>
  </si>
  <si>
    <t>Proporción de informes de centros de salud recibidos en relación con el número de informes previstos para el periodo de presentación de informes</t>
  </si>
  <si>
    <t>Процентная доля отчетов, полученных от учреждений, по отношению к количеству отчетов, которые должны быть представлены в течение отчетного периода</t>
  </si>
  <si>
    <t>Is subset of another indicator (when applicable)</t>
  </si>
  <si>
    <t>If an indicator is a subset of another indicator, indicate the related indicator number. If an indicator is a subset of another indicator for another PR, specify in the comments column. This is to improve verification of reported results, ensure data quality and avoid double counting of portfolio wide results.</t>
  </si>
  <si>
    <t xml:space="preserve">Si un indicador es un subconjunto de otro indicador, introduzca el número de indicador relacionado. Si un indicador es un subconjunto de otro indicador para otro Receptor Principal, señálelo en la columna de comentarios. De este modo se mejorará la comprobación de los resultados notificados, se asegurará la calidad de los datos y se evitará el conteo duplicado de los resultados del portafolio. </t>
  </si>
  <si>
    <t>Si un indicateur est un sous-ensemble d’un autre indicateur, veuillez préciser le numéro de ce dernier. Si un indicateur est un sous-ensemble d’un autre indicateur pour un récipiendaire principal différent, veuillez le mentionner dans la colonne des commentaires. Il s’agit par-là d’améliorer la vérification des résultats communiqués, de garantir la qualité des données et d’éviter de compter deux fois les résultats à l’échelle du portefeuille.</t>
  </si>
  <si>
    <t>Если какой-либо показатель представляет собой подгруппу другого индикатора, укажите соответствующий номер показателя. Если какой-либо индикатор представляет собой подгруппу другого индикатора для другого основного реципиента, то укажите это в колонке для комментариев. Это необходимо для улучшения проверки представляемых результатов, обеспечения качества данных и исключения двойного учета результатов на уровне портфолио.</t>
  </si>
  <si>
    <t>Mohit M</t>
  </si>
  <si>
    <t>HSS - Procurement supply chain management (PSCM)</t>
  </si>
  <si>
    <t>RSS - Gestion des achats et de la chaîne d’approvisionnement</t>
  </si>
  <si>
    <t>FSS - Gestión de la cadena de adquisiciones y suministros</t>
  </si>
  <si>
    <t>УC3 - Управление закупками и снабжением</t>
  </si>
  <si>
    <t>HSS - Health information systems and M&amp;E</t>
  </si>
  <si>
    <t>RSS - Suivi et évaluation</t>
  </si>
  <si>
    <t>FSS - Seguimiento y evaluación</t>
  </si>
  <si>
    <t>УC3 - Информационные системы здравоохранения и МиО</t>
  </si>
  <si>
    <t>HSS - Health and community workforce</t>
  </si>
  <si>
    <t>RSS - Personnel de santé et communautaire</t>
  </si>
  <si>
    <t>FSS - Personal sanitario y comunitario</t>
  </si>
  <si>
    <t>УC3 - Медработники и общинные работники</t>
  </si>
  <si>
    <t>HSS - Service delivery</t>
  </si>
  <si>
    <t>RSS - Prestation de services</t>
  </si>
  <si>
    <t>FSS - Prestación de servicios</t>
  </si>
  <si>
    <t>УC3 - Предоставление услуг</t>
  </si>
  <si>
    <t>HSS - Financial management</t>
  </si>
  <si>
    <t>RSS - Gestion financière</t>
  </si>
  <si>
    <t>FSS - Administración financiera</t>
  </si>
  <si>
    <t>УC3 - Финансовое управление</t>
  </si>
  <si>
    <t>HSS - Policy and governance</t>
  </si>
  <si>
    <t>RSS - Politique et gouvernance</t>
  </si>
  <si>
    <t>FSS - Políticas y gobernanza</t>
  </si>
  <si>
    <t>УC3 - Политика и управление</t>
  </si>
  <si>
    <t xml:space="preserve">HSS - Healthcare financing </t>
  </si>
  <si>
    <t xml:space="preserve">RSS - Financement des soins de santé </t>
  </si>
  <si>
    <t xml:space="preserve">FSS - Financiamiento de la atención sanitaria </t>
  </si>
  <si>
    <t xml:space="preserve">УC3 - Финансирование здравоохранения </t>
  </si>
  <si>
    <r>
      <t xml:space="preserve">Профилактика </t>
    </r>
    <r>
      <rPr>
        <sz val="11"/>
        <color rgb="FF1F497D"/>
        <rFont val="Arial"/>
        <family val="2"/>
      </rPr>
      <t>- В</t>
    </r>
    <r>
      <rPr>
        <sz val="11"/>
        <rFont val="Arial"/>
        <family val="2"/>
      </rPr>
      <t>се населени</t>
    </r>
    <r>
      <rPr>
        <sz val="11"/>
        <color rgb="FF1F497D"/>
        <rFont val="Arial"/>
        <family val="2"/>
      </rPr>
      <t>е</t>
    </r>
  </si>
  <si>
    <r>
      <t xml:space="preserve">Профилактика </t>
    </r>
    <r>
      <rPr>
        <sz val="11"/>
        <color rgb="FF1F497D"/>
        <rFont val="Arial"/>
        <family val="2"/>
      </rPr>
      <t xml:space="preserve">- </t>
    </r>
    <r>
      <rPr>
        <sz val="11"/>
        <rFont val="Arial"/>
        <family val="2"/>
      </rPr>
      <t xml:space="preserve">МСМ и </t>
    </r>
    <r>
      <rPr>
        <sz val="11"/>
        <color rgb="FF1F497D"/>
        <rFont val="Arial"/>
        <family val="2"/>
      </rPr>
      <t>трансгендерные лица</t>
    </r>
  </si>
  <si>
    <r>
      <t xml:space="preserve">Профилактика </t>
    </r>
    <r>
      <rPr>
        <sz val="11"/>
        <color rgb="FF1F497D"/>
        <rFont val="Arial"/>
        <family val="2"/>
      </rPr>
      <t>- Р</t>
    </r>
    <r>
      <rPr>
        <sz val="11"/>
        <rFont val="Arial"/>
        <family val="2"/>
      </rPr>
      <t>аботник</t>
    </r>
    <r>
      <rPr>
        <sz val="11"/>
        <color rgb="FF1F497D"/>
        <rFont val="Arial"/>
        <family val="2"/>
      </rPr>
      <t>и</t>
    </r>
    <r>
      <rPr>
        <sz val="11"/>
        <rFont val="Arial"/>
        <family val="2"/>
      </rPr>
      <t xml:space="preserve"> секс-бизнеса и их клиент</t>
    </r>
    <r>
      <rPr>
        <sz val="11"/>
        <color rgb="FF1F497D"/>
        <rFont val="Arial"/>
        <family val="2"/>
      </rPr>
      <t>ы</t>
    </r>
  </si>
  <si>
    <r>
      <t xml:space="preserve">Prévention </t>
    </r>
    <r>
      <rPr>
        <sz val="11"/>
        <color rgb="FF1F497D"/>
        <rFont val="Arial"/>
        <family val="2"/>
      </rPr>
      <t>–</t>
    </r>
    <r>
      <rPr>
        <sz val="11"/>
        <rFont val="Arial"/>
        <family val="2"/>
      </rPr>
      <t xml:space="preserve"> </t>
    </r>
    <r>
      <rPr>
        <sz val="11"/>
        <color rgb="FF1F497D"/>
        <rFont val="Arial"/>
        <family val="2"/>
      </rPr>
      <t>C</t>
    </r>
    <r>
      <rPr>
        <sz val="11"/>
        <rFont val="Arial"/>
        <family val="2"/>
      </rPr>
      <t>onsommateurs de drogues par injection et leurs partenaires</t>
    </r>
  </si>
  <si>
    <r>
      <t xml:space="preserve">Профилактика </t>
    </r>
    <r>
      <rPr>
        <sz val="11"/>
        <color rgb="FF1F497D"/>
        <rFont val="Arial"/>
        <family val="2"/>
      </rPr>
      <t xml:space="preserve">- </t>
    </r>
    <r>
      <rPr>
        <sz val="11"/>
        <rFont val="Arial"/>
        <family val="2"/>
      </rPr>
      <t>ПИН и их партне</t>
    </r>
    <r>
      <rPr>
        <sz val="11"/>
        <color rgb="FF1F497D"/>
        <rFont val="Arial"/>
        <family val="2"/>
      </rPr>
      <t>ры</t>
    </r>
  </si>
  <si>
    <r>
      <t>Prevención - Otras poblaciones vulnerables</t>
    </r>
    <r>
      <rPr>
        <sz val="11"/>
        <color rgb="FF1F497D"/>
        <rFont val="Arial"/>
        <family val="2"/>
      </rPr>
      <t xml:space="preserve"> (especificar)</t>
    </r>
  </si>
  <si>
    <r>
      <t xml:space="preserve">Профилактика </t>
    </r>
    <r>
      <rPr>
        <sz val="11"/>
        <color rgb="FF1F497D"/>
        <rFont val="Arial"/>
        <family val="2"/>
      </rPr>
      <t>- Д</t>
    </r>
    <r>
      <rPr>
        <sz val="11"/>
        <rFont val="Arial"/>
        <family val="2"/>
      </rPr>
      <t>руги</t>
    </r>
    <r>
      <rPr>
        <sz val="11"/>
        <color rgb="FF1F497D"/>
        <rFont val="Arial"/>
        <family val="2"/>
      </rPr>
      <t>е</t>
    </r>
    <r>
      <rPr>
        <sz val="11"/>
        <rFont val="Arial"/>
        <family val="2"/>
      </rPr>
      <t xml:space="preserve"> язвимы</t>
    </r>
    <r>
      <rPr>
        <sz val="11"/>
        <color rgb="FF1F497D"/>
        <rFont val="Arial"/>
        <family val="2"/>
      </rPr>
      <t>е</t>
    </r>
    <r>
      <rPr>
        <sz val="11"/>
        <rFont val="Arial"/>
        <family val="2"/>
      </rPr>
      <t xml:space="preserve"> групп</t>
    </r>
    <r>
      <rPr>
        <sz val="11"/>
        <color rgb="FF1F497D"/>
        <rFont val="Arial"/>
        <family val="2"/>
      </rPr>
      <t>ы</t>
    </r>
    <r>
      <rPr>
        <sz val="11"/>
        <rFont val="Arial"/>
        <family val="2"/>
      </rPr>
      <t xml:space="preserve"> населения</t>
    </r>
    <r>
      <rPr>
        <sz val="11"/>
        <color rgb="FF1F497D"/>
        <rFont val="Arial"/>
        <family val="2"/>
      </rPr>
      <t xml:space="preserve"> (укажите)</t>
    </r>
  </si>
  <si>
    <r>
      <t>Prevención - Adolescentes y jóvenes</t>
    </r>
    <r>
      <rPr>
        <sz val="11"/>
        <color rgb="FF1F497D"/>
        <rFont val="Arial"/>
        <family val="2"/>
      </rPr>
      <t>, escolarizados o no</t>
    </r>
  </si>
  <si>
    <r>
      <t xml:space="preserve">Профилактика </t>
    </r>
    <r>
      <rPr>
        <sz val="11"/>
        <color rgb="FF1F497D"/>
        <rFont val="Arial"/>
        <family val="2"/>
      </rPr>
      <t>- П</t>
    </r>
    <r>
      <rPr>
        <sz val="11"/>
        <rFont val="Arial"/>
        <family val="2"/>
      </rPr>
      <t>одростк</t>
    </r>
    <r>
      <rPr>
        <sz val="11"/>
        <color rgb="FF1F497D"/>
        <rFont val="Arial"/>
        <family val="2"/>
      </rPr>
      <t>и</t>
    </r>
    <r>
      <rPr>
        <sz val="11"/>
        <rFont val="Arial"/>
        <family val="2"/>
      </rPr>
      <t xml:space="preserve"> и молодеж</t>
    </r>
    <r>
      <rPr>
        <sz val="11"/>
        <color rgb="FF1F497D"/>
        <rFont val="Arial"/>
        <family val="2"/>
      </rPr>
      <t>ь, посещающие и не посещающие учебные заведения</t>
    </r>
  </si>
  <si>
    <t>Added prefix 'HSS' to HSS modules in sheet 'CatModules'</t>
  </si>
  <si>
    <t>Treatment success rate - all forms of TB</t>
  </si>
  <si>
    <t>Data type - Target</t>
  </si>
  <si>
    <t>Data type - Result</t>
  </si>
  <si>
    <t>Renamed TB O-2a in sheet 'CatOutcome'</t>
  </si>
  <si>
    <t>Replaced column 'Data type' with columns 'Data type - target' and 'Data type - Result' in sheet 'CatOutcome'</t>
  </si>
  <si>
    <t>Percentage of health facilities dispensing antiretroviral therapy that experienced a stock-out of at least one required antiretroviral drug in the last 12 month</t>
  </si>
  <si>
    <t>Percentage of TB cases, all forms, bacteriologically confirmed plus clinically diagnosed, successfully treated (cured plus treatment completed) among all new TB cases registered for treatment during a specified period</t>
  </si>
  <si>
    <t>Pourcentage de cas de tuberculose, toutes les formes, bactériologiquement confirmés et cliniquement diagnostiqués, traités avec succès (guérison et traitement terminé) parmi tous les nouveaux cas de tuberculose enregistrés pour le traitement durant une période donnée</t>
  </si>
  <si>
    <t>Porcentaje de casos de tuberculosis, en todas las formas, confirmados bacteriológicamente y con diagnóstico clínico que se han tratado con éxito (curados y tratamiento controlado) entre todos los nuevos casos de tuberculosis registrados para recibir tratamiento durante un período específico</t>
  </si>
  <si>
    <t>Процент всех успешно пролеченных случаев ТБ (все формы заболевания, излеченных + с завершенным лечением) средии всех новых случаев ТБ, зарегистрированных за данный период</t>
  </si>
  <si>
    <t>Removed extra space in TCS-4 (en) in sheet 'CatCoverage'</t>
  </si>
  <si>
    <t>Renamed DOTS-2a in sheet 'CatCoverage'</t>
  </si>
  <si>
    <t>Migrants</t>
  </si>
  <si>
    <t>TBD</t>
  </si>
  <si>
    <t>Partners</t>
  </si>
  <si>
    <t xml:space="preserve">Migrants </t>
  </si>
  <si>
    <t>Oct 2016 - Dec 2016</t>
  </si>
  <si>
    <t>N/A</t>
  </si>
  <si>
    <t/>
  </si>
  <si>
    <t xml:space="preserve">Program Reports </t>
  </si>
  <si>
    <t>Program Reports</t>
  </si>
  <si>
    <t>Jan 2015- Mar 2015</t>
  </si>
  <si>
    <t>Apr 2015- June 2015</t>
  </si>
  <si>
    <t>Jul 2015- Sep 2015</t>
  </si>
  <si>
    <t>Oct 2015 - Dec 2015</t>
  </si>
  <si>
    <t>Jan 2016 - Mar 2016</t>
  </si>
  <si>
    <t>Apr 2016 - June 2016</t>
  </si>
  <si>
    <t>Jul 2016 - Sep 2016</t>
  </si>
  <si>
    <t>Raks and WVTF</t>
  </si>
  <si>
    <t>WVTF</t>
  </si>
  <si>
    <t>Sex, Age, Case definition</t>
  </si>
  <si>
    <t>Disagg_1_Row #</t>
  </si>
  <si>
    <t>Disagg_2_Row #</t>
  </si>
  <si>
    <t>Disagg_3_Row #</t>
  </si>
  <si>
    <t>Disagg_4_Row #</t>
  </si>
  <si>
    <t>Disagg_1_GrpId</t>
  </si>
  <si>
    <t>Disagg_2_GrpId</t>
  </si>
  <si>
    <t>Disagg_3_GrpId</t>
  </si>
  <si>
    <t>Disagg_4_GrpId</t>
  </si>
  <si>
    <t>150 per 100,000</t>
  </si>
  <si>
    <t>140 per 100,000</t>
  </si>
  <si>
    <t>12 per 100,000</t>
  </si>
  <si>
    <t>11 per 100,000</t>
  </si>
  <si>
    <t>1, 4</t>
  </si>
  <si>
    <t>2, 3</t>
  </si>
  <si>
    <t>NAMC</t>
  </si>
  <si>
    <t>BOE</t>
  </si>
  <si>
    <t>BTB</t>
  </si>
  <si>
    <t>Report indicator by</t>
  </si>
  <si>
    <t>BATS collect data from NHSO</t>
  </si>
  <si>
    <t>PR-RTF</t>
  </si>
  <si>
    <t>PR-RTF
SR-WVTF</t>
  </si>
  <si>
    <t>BATS-Strategy</t>
  </si>
  <si>
    <t>BATS-FS
SSR-DOC</t>
  </si>
  <si>
    <t>BATS-FS
SSR-DOC
NAMC</t>
  </si>
  <si>
    <t>SR-WVTF
BATS-Strategy</t>
  </si>
  <si>
    <t>SR-WVTF
NAMC</t>
  </si>
  <si>
    <t>BATS-Care</t>
  </si>
  <si>
    <t xml:space="preserve">HIV I-7: Modelled infections averted based on latest epidemiological data
HIV I-7: จำนวนคนที่สามารถป้องกันไม่ให้ติดเชื้อ โดยใช้การคำนวณจากแบบจำลองข้อมูลทางระบาดวิทยาล่าสุด
</t>
  </si>
  <si>
    <t xml:space="preserve">TB I-1: TB prevalence rate (per 100,000 population)
TB I-1: อัตราความชุกของวัณโรค (ต่อประชากรหนึ่งแสนคน)
</t>
  </si>
  <si>
    <t>TB I-3: TB mortality rate (per 100,000 population)
TB I-3: อัตราการตายจากวัณโรค (ต่อประชากรหนึ่งแสนคน)</t>
  </si>
  <si>
    <t xml:space="preserve">TB O-1a: Case notification rate of all forms of TB per 100,000 population - bacteriologically confirmed plus clinically diagnosed, new and relapse cases
TB O-1a: อัตราผู้ป่วยวัณโรคทุกประเภทที่ได้รับรายงาน (Case notification rate, all forms) ต่อประชากรหนึ่งแสนคนที่มีผลการตรวจยืนยันทางแบคทีเรียและที่วินิจฉัย
</t>
  </si>
  <si>
    <t xml:space="preserve">MDR TB-1: Percentage of previously treated TB patients receiving DST (bacteriologically positive cases only)
MDR TB-1: ร้อยละของผู้ป่วยวัณโรคที่เคยมีประวัติรักษาวัณโรค ได้รับการส่งตรวจ และมีผลตรวจทางห้องปฏิบัติการ DST 
</t>
  </si>
  <si>
    <t xml:space="preserve">MDR TB-2: Number of bacteriologically confirmed, drug resistant TB cases (RR-TB and/or MDR-TB) notified
MDR TB-2: จำนวนผู้ป่วยวัณโรคที่มีผลตรวจยืนยันทางห้องปฏิบัติการว่าดื้อยาแบบ MDR-TB (ดื้อ Rifampicin ร่วมกับ Isoniazid) หรือดื้อยาแบบ RR-TB (ดื้อยา Rifampicin) ที่รายงาน 
</t>
  </si>
  <si>
    <t xml:space="preserve">MDR TB-3: Number of cases with drug resistant TB (RR-TB and/or MDR-TB) that began second-line treatment
MDR TB-3: จำนวนผู้ป่วยวัณโรคที่มีผลตรวจยืนยันทางห้องปฏิบัติการว่าดื้อยาแบบ MDR-TB (ดื้อ Rifampicin ร่วมกับ Isoniazid) หรือดื้อยาแบบ RR-TB (ดื้อยา Rifampicin) และได้รับการรักษาด้วยยาแนวที่สอง(second-line)
</t>
  </si>
  <si>
    <t xml:space="preserve">DOTS-1a: Number of notified cases of all forms of TB - bacteriologically confirmed plus clinically diagnosed, new and relapses
DOTS-1a: จำนวนผู้ป่วยวัณโรคทุกประเภทที่ได้รับรายงาน - ทั้งผู้ป่วยรายใหม่และกลับเป็นซ้ำ ที่มีผลการตรวจทางแบคทีเรีย ยืนยัน และที่วินิจฉัยโดยข้อมูลทางคลินิก
</t>
  </si>
  <si>
    <t xml:space="preserve">DOTS-2a: Percentage of TB cases, all forms, bacteriologically confirmed plus clinically diagnosed, successfully treated (cured plus treatment completed) among all new TB cases registered for treatment during a specified period
DOTS-2a: : ร้อยละของผู้ป่วยรายใหม่ทุกประเภท, ทั้งที่มีผลการตรวจทางแบคทีเรียยืนยันและที่วินิจฉัยโดยข้อมูลทางคลินิก, ที่มีผลสำเร็จของการรักษา (รักษาหายรวมกับรักษาครบ) จากผู้ป่วยรายใหม่ทั้งหมดที่ขั้นทะเบียนรักษาในช่วงของการประเมิน 
</t>
  </si>
  <si>
    <t>DOTS-6: Number of TB cases (all forms) notified among key affected populations/high risk groups
DOTS-6: จำนวนผู้ป่วยวัณโรค (ทุกประเภท) ในกลุ่มประชากรหลักที่ได้รับผลกระทบหรือกลุ่มเสี่ยงสูง ที่มีการรายงาน</t>
  </si>
  <si>
    <t xml:space="preserve">TB/HIV-1: Percentage of TB patients who had an HIV test result recorded in the TB register
TB/HIV-1: ร้อยละของผู้ป่วยวัณโรคที่ขึ้นทะเบียน ได้รับคำปรึกษาและยินยอมตรวจเลือดหาการติดเชื้อเอชไอวี 
</t>
  </si>
  <si>
    <t xml:space="preserve">TB/HIV-2: Percentage of HIV-positive registered TB patients given anti-retroviral therapy during TB treatment
TB/HIV-2: ร้อยละของผู้ป่วยวัณโรคที่ติดเชื้อเอชไอวีร่วมด้วย ได้รับการรักษาด้วยยาต้านไวรัสฯ (ART) ในระหว่างการรักษาวัณโรค
</t>
  </si>
  <si>
    <t xml:space="preserve">HIV O-1: Percentage of adults and children with HIV known to be on treatment 12 months after initiation of antiretroviral therapy
HIV O-1: ร้อยละของผู้ใหญ่และเด็กที่ติดเชื้อเอชไอวีที่ยังคงรับการรักษาด้วยยาต้านไวรัสฯ อย่างน้อย 12 เดือน หลังเริ่มการรักษา
</t>
  </si>
  <si>
    <t>M&amp;E-1: Percentage of HMIS or other routine reporting units submitting timely reports according to national guidelines
M&amp;E-1: ร้อยละของการบริหารจัดการข้อมูลสุขภาพ (Health Information Management System: HMIS) หรือการรายงานปกติของหน่วยงานที่ส่งรายงานตามกำหนดเวลาตามแนวทางที่ให้ไว้ในระดับชาติ</t>
  </si>
  <si>
    <t>Module 1</t>
  </si>
  <si>
    <t>Module 2</t>
  </si>
  <si>
    <t>Module 3</t>
  </si>
  <si>
    <t>Module 4</t>
  </si>
  <si>
    <t>Module 5</t>
  </si>
  <si>
    <t>Module 6</t>
  </si>
  <si>
    <t>Module 7</t>
  </si>
  <si>
    <t>Module 8</t>
  </si>
  <si>
    <t>Module 9</t>
  </si>
  <si>
    <t>Module 10</t>
  </si>
  <si>
    <t>Module 11</t>
  </si>
  <si>
    <t>Module 12</t>
  </si>
  <si>
    <t xml:space="preserve">HIV O-4a: Percentage of men reporting the use of a condom the last time they had anal sex with a male partner
HIV O-4a: ร้อยละของชายรายงานว่าใช้ถุงยางอนามัยในการมีเพศสัมพันธ์ทางทวารหนักครั้งล่าสุดกับคู่นอนชาย 
</t>
  </si>
  <si>
    <t xml:space="preserve">HIV O-5: Percentage of male sex workers reporting the use of a condom with their most recent client
HIV O-5: ร้อยละของพนักงานบริการชายรายงานว่าใช้ถุงยางอนามัยกับลูกค้าคนล่าสุด 
</t>
  </si>
  <si>
    <t xml:space="preserve">HIV O-5: Percentage of female sex workers reporting the use of a condom with their most recent client
HIV O-5: ร้อยละของพนักงานบริการหญิงรายงานว่าใช้ถุงยางอนามัยกับลูกค้าคนล่าสุด
</t>
  </si>
  <si>
    <t xml:space="preserve">HIV O-6: Percentage of people who inject drugs reporting the use of sterile injecting equipment the last time they injected
HIV O-6: ร้อยละของผู้ใช้สารเสพติดด้วยวิธีฉีดรายงานว่าใช้อุปกรณ์ฉีดยาสะอาดเมื่อฉีดยาครั้งล่าสุด
</t>
  </si>
  <si>
    <t xml:space="preserve">KP-1c: Percentage of sex workers reached with HIV prevention programs - defined package of services
KP-1c: ร้อยละของพนักงานบริการชายที่ได้รับบริการป้องกันการติดเชื้อเอชไอวี – ด้วยชุดบริการที่จัดให้
</t>
  </si>
  <si>
    <t xml:space="preserve">KP-1c: Percentage of sex workers reached with HIV prevention programs - defined package of services
KP-1c: ร้อยละของพนักงานบริการหญิงที่ได้รับบริการป้องกันการติดเชื้อเอชไอวี – ด้วยชุดบริการที่จัดให้
</t>
  </si>
  <si>
    <t>KP-4: Number of needles and syringes distributed per person who injects drugs per year by needle and syringe programs
KP-4: จำนวนเข็มและอุปกรณ์ฉีดยาสะอาดที่แจกให้ผู้ใช้สารเสพติดด้วยวิธีฉีดต่อคนต่อปี</t>
  </si>
  <si>
    <t xml:space="preserve">KP-1e: Percentage of other vulnerable populations reached with HIV prevention programs - defined package of services
KP-1e: ร้อยละของผู้ต้องขังที่ได้รับบริการป้องกันการติดเชื้อเอชไอวี – ด้วยชุดบริการที่จัดให้
</t>
  </si>
  <si>
    <t xml:space="preserve">KP-1e: Percentage of other vulnerable populations reached with HIV prevention programs - defined package of services
KP-1e: ร้อยละของประชากรข้ามชาติที่ได้รับบริการป้องกันการติดเชื้อเอชไอวี – ด้วยชุดบริการที่จัดให้
</t>
  </si>
  <si>
    <t xml:space="preserve">KP-3e: Percentage of other vulnerable populations that have received an HIV test during the reporting period and know their results
KP-3e: ร้อยละของประชากรข้ามชาติที่ได้ตรวจและรู้ผลการติดเชื้อเอชไอวีในช่วงระยะเวลาของการรายงาน
</t>
  </si>
  <si>
    <t xml:space="preserve">TCS-1: Percentage of adults and children currently receiving antiretroviral therapy among all adults and children living with HIV (Migrants)
TCS-1: ร้อยละของประชากรข้ามชาติผู้ใหญ่และเด็กที่ได้รับการรักษาด้วยยาต้านไวรัส 
</t>
  </si>
  <si>
    <t xml:space="preserve">TCS-2: Percentage of people living with HIV that initiated ART with CD4 count of &lt;200 cells/mm³
TCS-2: ร้อยละของผู้ติดเชื้อเอชไอวีที่ได้รับการรักษาด้วยยาต้านไวรัสฯ ที่เม็ดเลือดขาว (CD4) น้อยกว่า 200 cells/mm³
</t>
  </si>
  <si>
    <t xml:space="preserve">TB/HIV-3: Percentage of HIV-positive patients who were screened for TB in HIV care or treatment settings
TB/HIV-3: ร้อยละของผู้ติดเชื้อเอชไอวีที่ได้รับการคัดกรองวัณโรค ในหน่วยบริการรักษาเอชไอวี หรือบริการรักษาอื่นๆ
</t>
  </si>
  <si>
    <t xml:space="preserve">TB/HIV-4: Percentage of new HIV-positive patients starting IPT during the reporting period
TB/HIV-4: ร้อยละของผู้ติดเชื้อเอชไอวีรายใหม่ที่ได้รับยา Isoniazid เพื่อป้องกันวัณโรค (IPT) ในช่วงระยะเวลาของการรายงาน  
</t>
  </si>
  <si>
    <t>KP-3e: Percentage of other vulnerable populations that have received an HIV test during the reporting period and know their results
KP-3e: ร้อยละของคู่ที่มีเพศสัมพันธ์กับกลุ่มประชากรหลักที่ได้ตรวจและทราบผลการติดเชื้อเอชไอวีในช่วงระยะเวลาของการรายงาน</t>
  </si>
  <si>
    <t xml:space="preserve">HIV I-9a: Percentage of men who have sex with men who are living with HIV
HIV I-9a: ร้อยละของชายที่มีเพศสัมพันธ์กับชายที่ติดเชื้อเอชไอวี 
</t>
  </si>
  <si>
    <t xml:space="preserve">HIV I-10: Percentage of sex workers who are living with HIV
HIV I-10: ร้อยละของพนักงานบริการที่ติดเชื้อเอชไอวี   
</t>
  </si>
  <si>
    <t xml:space="preserve">HIV I-11: Percentage of people who inject drugs who are living with HIV
HIV I-11: ร้อยละของผู้ที่ใช้สารเสพติดด้วยวิธีฉีดที่ติดเชื้อเอชไอวี  
</t>
  </si>
  <si>
    <t>TB O-2a: Treatment success rate - all forms of TB
TB O-2a: อัตราผลสำเร็จของการรักษาผู้ป่วยวัณโรครายใหม่ทุกประเภท</t>
  </si>
  <si>
    <t xml:space="preserve">HIV O-7: Percentage of other vulnerable populations who report the use of a condom at last sexual intercourse
HIV O-7: ร้อยละของประชากรกลุ่มเปราะบางรายงานว่าใช้ถุงยางอนามัยเมื่อมีเพศสัมพันธ์ครั้งล่าสุด (ประชากรกลุ่มเปราะบาง ได้แก่ ประชากรข้ามชาติ ผู้ต้องขัง และคู่ที่มีเพศสัมพันธ์กับกลุ่มประชากรหลัก)
</t>
  </si>
  <si>
    <t xml:space="preserve">KP-1a: Percentage of MSM reached with HIV prevention programs - defined package of services
KP-1a: ร้อยละของชายที่มีเพศสัมพันธ์กับชายที่ได้รับบริการป้องกันการติดเชื้อเอชไอวี – ด้วยชุดบริการที่จัดให้
</t>
  </si>
  <si>
    <t xml:space="preserve">KP-3a: Percentage of MSM that have received an HIV test during the reporting period and know their results
KP-3a: ร้อยละของชายที่มีเพศสัมพันธ์กับชายที่ได้ตรวจและทราบผลการติดเชื้อเอชไอวีในช่วงระยะเวลาของการรายงาน
</t>
  </si>
  <si>
    <t xml:space="preserve">KP-3c: Percentage of sex workers that have received an HIV test during the reporting period and know their results
KP-3c: ร้อยละของพนักงานบริการชายที่ได้ตรวจและทราบผลการติดเชื้อเอชไอวีในช่วงระยะเวลาของการรายงาน
</t>
  </si>
  <si>
    <t xml:space="preserve">KP-3c: Percentage of sex workers that have received an HIV test during the reporting period and know their results
KP-3c: ร้อยละของพนักงานบริการหญิงที่ได้ตรวจและทราบผลการติดเชื้อเอชไอวีในช่วงระยะเวลาของการรายงาน
</t>
  </si>
  <si>
    <t xml:space="preserve">KP-1d: Percentage of PWID reached with HIV prevention programs - defined package of services
KP-1d: ร้อยละของผู้ใช้สารเสพติดด้วยวิธีฉีดที่ได้รับบริการป้องกันการติดเชื้อเอชไอวี – ด้วยชุดบริการที่จัดให้
</t>
  </si>
  <si>
    <t xml:space="preserve">KP-3d: Percentage of PWID that have received an HIV test during the reporting period and know their results
KP-3d: ร้อยละของผู้ใช้สารเสพติดด้วยวิธีฉีดที่ได้ตรวจและทราบผลการติดเชื้อเอชไอวีในช่วงระยะเวลาของการรายงาน
</t>
  </si>
  <si>
    <t xml:space="preserve">KP-3e: Percentage of other vulnerable populations that have received an HIV test during the reporting period and know their results
KP-3e: ร้อยละของผู้ต้องขังที่ได้ตรวจและทราบผลการติดเชื้อเอชไอวีในช่วงระยะเวลาของการรายงาน
</t>
  </si>
  <si>
    <t xml:space="preserve">KP-3e: Percentage of other vulnerable populations that have received an HIV test during the reporting period and know their results
KP-3e: ร้อยละของประชากรข้ามชาติที่ได้ตรวจและทราบผลการติดเชื้อเอชไอวีในช่วงระยะเวลาของการรายงาน
</t>
  </si>
  <si>
    <t>ตัวชี้วัดโครงการยุติปัญหาวัณโรคและเอดส์ด้วยชุดบริการ Reach-Recruit-Test-Treat-Retain: RRTTR (Stop TB and AIDS through RTTR: STAR) (Performance Framewrok: PF)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</si>
</sst>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87" formatCode="[$-409]d\-mmm\-yy;@"/>
    <numFmt numFmtId="188" formatCode="0.0%"/>
    <numFmt numFmtId="189" formatCode="_-* #,##0_-;\-* #,##0_-;_-* &quot;-&quot;??_-;_-@_-"/>
    <numFmt numFmtId="190" formatCode="_(&quot;$&quot;* #,##0.00_);_(&quot;$&quot;* \(#,##0.00\);_(&quot;$&quot;* &quot;-&quot;??_);_(@_)"/>
    <numFmt numFmtId="191" formatCode="[$-409]d/mmm/yy;@"/>
    <numFmt numFmtId="192" formatCode="B1d\-mmm\-yy"/>
    <numFmt numFmtId="193" formatCode="[$-409]dd\-mmm\-yy;@"/>
  </numFmts>
  <fonts count="72" x14ac:knownFonts="1">
    <font>
      <sz val="10"/>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name val="Arial"/>
      <family val="2"/>
    </font>
    <font>
      <b/>
      <sz val="11"/>
      <name val="Arial"/>
      <family val="2"/>
    </font>
    <font>
      <b/>
      <sz val="12"/>
      <name val="Arial"/>
      <family val="2"/>
    </font>
    <font>
      <b/>
      <sz val="10"/>
      <name val="Arial"/>
      <family val="2"/>
    </font>
    <font>
      <sz val="10"/>
      <name val="Arial"/>
      <family val="2"/>
    </font>
    <font>
      <sz val="9"/>
      <color indexed="81"/>
      <name val="Tahoma"/>
      <family val="2"/>
    </font>
    <font>
      <b/>
      <sz val="9"/>
      <color indexed="81"/>
      <name val="Tahoma"/>
      <family val="2"/>
    </font>
    <font>
      <sz val="11"/>
      <color theme="1"/>
      <name val="Tahoma"/>
      <family val="2"/>
      <scheme val="minor"/>
    </font>
    <font>
      <sz val="11"/>
      <color theme="0"/>
      <name val="Tahoma"/>
      <family val="2"/>
      <scheme val="minor"/>
    </font>
    <font>
      <sz val="11"/>
      <color rgb="FF9C0006"/>
      <name val="Tahoma"/>
      <family val="2"/>
      <scheme val="minor"/>
    </font>
    <font>
      <b/>
      <sz val="11"/>
      <color rgb="FFFA7D00"/>
      <name val="Tahoma"/>
      <family val="2"/>
      <scheme val="minor"/>
    </font>
    <font>
      <b/>
      <sz val="11"/>
      <color theme="0"/>
      <name val="Tahoma"/>
      <family val="2"/>
      <scheme val="minor"/>
    </font>
    <font>
      <i/>
      <sz val="11"/>
      <color rgb="FF7F7F7F"/>
      <name val="Tahoma"/>
      <family val="2"/>
      <scheme val="minor"/>
    </font>
    <font>
      <sz val="11"/>
      <color rgb="FF006100"/>
      <name val="Tahoma"/>
      <family val="2"/>
      <scheme val="minor"/>
    </font>
    <font>
      <b/>
      <sz val="15"/>
      <color theme="3"/>
      <name val="Tahoma"/>
      <family val="2"/>
      <scheme val="minor"/>
    </font>
    <font>
      <b/>
      <sz val="13"/>
      <color theme="3"/>
      <name val="Tahoma"/>
      <family val="2"/>
      <scheme val="minor"/>
    </font>
    <font>
      <b/>
      <sz val="11"/>
      <color theme="3"/>
      <name val="Tahoma"/>
      <family val="2"/>
      <scheme val="minor"/>
    </font>
    <font>
      <sz val="11"/>
      <color rgb="FF3F3F76"/>
      <name val="Tahoma"/>
      <family val="2"/>
      <scheme val="minor"/>
    </font>
    <font>
      <sz val="11"/>
      <color rgb="FFFA7D00"/>
      <name val="Tahoma"/>
      <family val="2"/>
      <scheme val="minor"/>
    </font>
    <font>
      <sz val="11"/>
      <color rgb="FF9C6500"/>
      <name val="Tahoma"/>
      <family val="2"/>
      <scheme val="minor"/>
    </font>
    <font>
      <b/>
      <sz val="11"/>
      <color rgb="FF3F3F3F"/>
      <name val="Tahoma"/>
      <family val="2"/>
      <scheme val="minor"/>
    </font>
    <font>
      <b/>
      <sz val="18"/>
      <color theme="3"/>
      <name val="Tahoma"/>
      <family val="2"/>
      <scheme val="major"/>
    </font>
    <font>
      <b/>
      <sz val="11"/>
      <color theme="1"/>
      <name val="Tahoma"/>
      <family val="2"/>
      <scheme val="minor"/>
    </font>
    <font>
      <sz val="11"/>
      <color rgb="FFFF0000"/>
      <name val="Tahoma"/>
      <family val="2"/>
      <scheme val="minor"/>
    </font>
    <font>
      <sz val="10"/>
      <color theme="1"/>
      <name val="Arial"/>
      <family val="2"/>
    </font>
    <font>
      <sz val="10"/>
      <color rgb="FF000000"/>
      <name val="Arial"/>
      <family val="2"/>
    </font>
    <font>
      <b/>
      <sz val="11"/>
      <color theme="1"/>
      <name val="Arial"/>
      <family val="2"/>
    </font>
    <font>
      <sz val="10"/>
      <color rgb="FFFF0000"/>
      <name val="Arial"/>
      <family val="2"/>
    </font>
    <font>
      <b/>
      <i/>
      <sz val="11"/>
      <name val="Arial"/>
      <family val="2"/>
    </font>
    <font>
      <b/>
      <i/>
      <u/>
      <sz val="11"/>
      <name val="Arial"/>
      <family val="2"/>
    </font>
    <font>
      <u/>
      <sz val="11"/>
      <name val="Arial"/>
      <family val="2"/>
    </font>
    <font>
      <sz val="11"/>
      <color rgb="FF333333"/>
      <name val="Arial"/>
      <family val="2"/>
    </font>
    <font>
      <sz val="11"/>
      <color rgb="FF000000"/>
      <name val="Arial"/>
      <family val="2"/>
    </font>
    <font>
      <sz val="11"/>
      <color rgb="FF1F497D"/>
      <name val="Arial"/>
      <family val="2"/>
    </font>
    <font>
      <b/>
      <sz val="10"/>
      <color theme="0"/>
      <name val="Arial"/>
      <family val="2"/>
    </font>
    <font>
      <b/>
      <sz val="9"/>
      <color theme="1"/>
      <name val="Arial"/>
      <family val="2"/>
    </font>
    <font>
      <sz val="9"/>
      <color theme="1"/>
      <name val="Arial"/>
      <family val="2"/>
    </font>
    <font>
      <b/>
      <sz val="14"/>
      <color theme="1"/>
      <name val="Arial"/>
      <family val="2"/>
    </font>
    <font>
      <b/>
      <sz val="10"/>
      <color theme="1"/>
      <name val="Arial"/>
      <family val="2"/>
    </font>
    <font>
      <sz val="12"/>
      <color theme="1"/>
      <name val="Tahoma"/>
      <family val="2"/>
      <charset val="238"/>
      <scheme val="minor"/>
    </font>
    <font>
      <sz val="12"/>
      <color indexed="8"/>
      <name val="Calibri"/>
      <family val="2"/>
      <charset val="238"/>
    </font>
    <font>
      <sz val="9"/>
      <color rgb="FFFF0000"/>
      <name val="Arial"/>
      <family val="2"/>
    </font>
    <font>
      <sz val="11"/>
      <color theme="1"/>
      <name val="Arial"/>
      <family val="2"/>
      <charset val="204"/>
    </font>
    <font>
      <u/>
      <sz val="10"/>
      <color theme="1"/>
      <name val="Arial"/>
      <family val="2"/>
    </font>
    <font>
      <strike/>
      <sz val="10"/>
      <color theme="1"/>
      <name val="Arial"/>
      <family val="2"/>
    </font>
    <font>
      <sz val="12"/>
      <color theme="1"/>
      <name val="Tahoma"/>
      <family val="2"/>
      <scheme val="minor"/>
    </font>
    <font>
      <sz val="12"/>
      <name val="Arial"/>
      <family val="2"/>
    </font>
    <font>
      <b/>
      <sz val="9"/>
      <name val="Arial"/>
      <family val="2"/>
    </font>
    <font>
      <sz val="10"/>
      <color theme="3"/>
      <name val="Arial"/>
      <family val="2"/>
    </font>
    <font>
      <sz val="10"/>
      <color theme="4"/>
      <name val="Arial"/>
      <family val="2"/>
    </font>
    <font>
      <b/>
      <sz val="10"/>
      <color rgb="FFFF0000"/>
      <name val="Arial"/>
      <family val="2"/>
    </font>
  </fonts>
  <fills count="49">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59996337778862885"/>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5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00B0F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s>
  <cellStyleXfs count="96">
    <xf numFmtId="0" fontId="0" fillId="0" borderId="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17" applyNumberFormat="0" applyAlignment="0" applyProtection="0"/>
    <xf numFmtId="0" fontId="32" fillId="29" borderId="18" applyNumberFormat="0" applyAlignment="0" applyProtection="0"/>
    <xf numFmtId="43" fontId="25" fillId="0" borderId="0" applyFont="0" applyFill="0" applyBorder="0" applyAlignment="0" applyProtection="0"/>
    <xf numFmtId="43" fontId="20" fillId="0" borderId="0" applyFon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19" applyNumberFormat="0" applyFill="0" applyAlignment="0" applyProtection="0"/>
    <xf numFmtId="0" fontId="36" fillId="0" borderId="20" applyNumberFormat="0" applyFill="0" applyAlignment="0" applyProtection="0"/>
    <xf numFmtId="0" fontId="37" fillId="0" borderId="21" applyNumberFormat="0" applyFill="0" applyAlignment="0" applyProtection="0"/>
    <xf numFmtId="0" fontId="37" fillId="0" borderId="0" applyNumberFormat="0" applyFill="0" applyBorder="0" applyAlignment="0" applyProtection="0"/>
    <xf numFmtId="0" fontId="38" fillId="31" borderId="17" applyNumberFormat="0" applyAlignment="0" applyProtection="0"/>
    <xf numFmtId="0" fontId="39" fillId="0" borderId="22" applyNumberFormat="0" applyFill="0" applyAlignment="0" applyProtection="0"/>
    <xf numFmtId="0" fontId="40" fillId="32" borderId="0" applyNumberFormat="0" applyBorder="0" applyAlignment="0" applyProtection="0"/>
    <xf numFmtId="0" fontId="25" fillId="0" borderId="0"/>
    <xf numFmtId="0" fontId="20" fillId="0" borderId="0"/>
    <xf numFmtId="0" fontId="28" fillId="33" borderId="23" applyNumberFormat="0" applyFont="0" applyAlignment="0" applyProtection="0"/>
    <xf numFmtId="0" fontId="28" fillId="33" borderId="23" applyNumberFormat="0" applyFont="0" applyAlignment="0" applyProtection="0"/>
    <xf numFmtId="0" fontId="28" fillId="33" borderId="23" applyNumberFormat="0" applyFont="0" applyAlignment="0" applyProtection="0"/>
    <xf numFmtId="0" fontId="28" fillId="33" borderId="23" applyNumberFormat="0" applyFont="0" applyAlignment="0" applyProtection="0"/>
    <xf numFmtId="0" fontId="41" fillId="28" borderId="24"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43" fillId="0" borderId="25" applyNumberFormat="0" applyFill="0" applyAlignment="0" applyProtection="0"/>
    <xf numFmtId="0" fontId="44" fillId="0" borderId="0" applyNumberFormat="0" applyFill="0" applyBorder="0" applyAlignment="0" applyProtection="0"/>
    <xf numFmtId="0" fontId="20" fillId="0" borderId="0"/>
    <xf numFmtId="0" fontId="19" fillId="0" borderId="0"/>
    <xf numFmtId="0" fontId="18" fillId="0" borderId="0"/>
    <xf numFmtId="0" fontId="5" fillId="0" borderId="0"/>
    <xf numFmtId="0" fontId="4" fillId="0" borderId="0"/>
    <xf numFmtId="43" fontId="20" fillId="0" borderId="0" applyFont="0" applyFill="0" applyBorder="0" applyAlignment="0" applyProtection="0"/>
    <xf numFmtId="0" fontId="60" fillId="0" borderId="0"/>
    <xf numFmtId="0" fontId="61" fillId="0" borderId="0"/>
    <xf numFmtId="190" fontId="66" fillId="0" borderId="0" applyFont="0" applyFill="0" applyBorder="0" applyAlignment="0" applyProtection="0"/>
  </cellStyleXfs>
  <cellXfs count="454">
    <xf numFmtId="0" fontId="0" fillId="0" borderId="0" xfId="0"/>
    <xf numFmtId="0" fontId="21" fillId="0" borderId="0" xfId="0" applyFont="1"/>
    <xf numFmtId="0" fontId="20" fillId="0" borderId="0" xfId="75" applyFont="1" applyAlignment="1">
      <alignment horizontal="left" vertical="center"/>
    </xf>
    <xf numFmtId="0" fontId="20" fillId="0" borderId="0" xfId="75" applyFont="1" applyAlignment="1" applyProtection="1">
      <alignment horizontal="left" vertical="center"/>
    </xf>
    <xf numFmtId="49" fontId="20" fillId="0" borderId="0" xfId="75" applyNumberFormat="1" applyFont="1" applyProtection="1"/>
    <xf numFmtId="0" fontId="0" fillId="0" borderId="0" xfId="75" applyFont="1" applyAlignment="1" applyProtection="1">
      <alignment horizontal="left" vertical="center"/>
    </xf>
    <xf numFmtId="0" fontId="0" fillId="0" borderId="0" xfId="0" applyProtection="1"/>
    <xf numFmtId="0" fontId="0" fillId="0" borderId="0" xfId="0" quotePrefix="1" applyProtection="1"/>
    <xf numFmtId="0" fontId="20" fillId="0" borderId="0" xfId="0" applyFont="1" applyAlignment="1">
      <alignment horizontal="left" vertical="center"/>
    </xf>
    <xf numFmtId="0" fontId="0" fillId="0" borderId="0" xfId="0" applyFont="1" applyAlignment="1">
      <alignment horizontal="left" vertical="center"/>
    </xf>
    <xf numFmtId="0" fontId="0" fillId="38" borderId="1" xfId="0" applyFont="1" applyFill="1" applyBorder="1" applyAlignment="1" applyProtection="1">
      <alignment horizontal="left" vertical="top" wrapText="1"/>
    </xf>
    <xf numFmtId="0" fontId="20" fillId="38" borderId="1" xfId="75" applyFont="1" applyFill="1" applyBorder="1" applyAlignment="1" applyProtection="1">
      <alignment horizontal="left" vertical="center"/>
    </xf>
    <xf numFmtId="0" fontId="45" fillId="38" borderId="1" xfId="0" applyFont="1" applyFill="1" applyBorder="1" applyAlignment="1">
      <alignment horizontal="left" vertical="center" wrapText="1"/>
    </xf>
    <xf numFmtId="0" fontId="20" fillId="38" borderId="1" xfId="0" applyFont="1" applyFill="1" applyBorder="1" applyAlignment="1" applyProtection="1">
      <alignment horizontal="left" vertical="center" wrapText="1"/>
    </xf>
    <xf numFmtId="0" fontId="0" fillId="38" borderId="1" xfId="0" applyFont="1" applyFill="1" applyBorder="1" applyAlignment="1" applyProtection="1">
      <alignment horizontal="left" vertical="center" wrapText="1"/>
    </xf>
    <xf numFmtId="0" fontId="24" fillId="2" borderId="1" xfId="75" applyFont="1" applyFill="1" applyBorder="1" applyAlignment="1" applyProtection="1">
      <alignment horizontal="left" vertical="center"/>
    </xf>
    <xf numFmtId="0" fontId="20" fillId="34" borderId="1" xfId="0" applyFont="1" applyFill="1" applyBorder="1" applyAlignment="1">
      <alignment horizontal="left" vertical="center"/>
    </xf>
    <xf numFmtId="0" fontId="46" fillId="0" borderId="0" xfId="0" applyFont="1" applyAlignment="1">
      <alignment vertical="top"/>
    </xf>
    <xf numFmtId="0" fontId="46" fillId="0" borderId="0" xfId="0" applyFont="1" applyAlignment="1">
      <alignment vertical="center"/>
    </xf>
    <xf numFmtId="0" fontId="20" fillId="0" borderId="0" xfId="75" applyNumberFormat="1" applyFont="1" applyAlignment="1" applyProtection="1">
      <alignment horizontal="left" vertical="center"/>
    </xf>
    <xf numFmtId="0" fontId="0" fillId="38" borderId="1" xfId="0" applyFont="1" applyFill="1" applyBorder="1" applyAlignment="1">
      <alignment vertical="center" wrapText="1"/>
    </xf>
    <xf numFmtId="0" fontId="0" fillId="34" borderId="1" xfId="0" applyFont="1" applyFill="1" applyBorder="1" applyAlignment="1">
      <alignment horizontal="left" vertical="center"/>
    </xf>
    <xf numFmtId="0" fontId="0" fillId="0" borderId="0" xfId="75" applyNumberFormat="1" applyFont="1" applyProtection="1"/>
    <xf numFmtId="49" fontId="20" fillId="0" borderId="0" xfId="0" applyNumberFormat="1" applyFont="1"/>
    <xf numFmtId="0" fontId="24" fillId="2" borderId="12" xfId="75" applyFont="1" applyFill="1" applyBorder="1" applyAlignment="1" applyProtection="1">
      <alignment horizontal="left" vertical="center"/>
    </xf>
    <xf numFmtId="0" fontId="47" fillId="0" borderId="0" xfId="88" applyFont="1"/>
    <xf numFmtId="0" fontId="19" fillId="0" borderId="0" xfId="88"/>
    <xf numFmtId="0" fontId="19" fillId="0" borderId="0" xfId="88" applyAlignment="1"/>
    <xf numFmtId="0" fontId="47" fillId="0" borderId="0" xfId="88" applyFont="1" applyAlignment="1"/>
    <xf numFmtId="0" fontId="22" fillId="0" borderId="0" xfId="0" applyFont="1"/>
    <xf numFmtId="49" fontId="0" fillId="0" borderId="0" xfId="0" applyNumberFormat="1" applyFont="1"/>
    <xf numFmtId="0" fontId="0" fillId="0" borderId="0" xfId="75" applyFont="1" applyAlignment="1">
      <alignment horizontal="left" vertical="center"/>
    </xf>
    <xf numFmtId="0" fontId="16" fillId="0" borderId="0" xfId="88" applyFont="1"/>
    <xf numFmtId="0" fontId="15" fillId="0" borderId="0" xfId="88" applyFont="1" applyAlignment="1"/>
    <xf numFmtId="0" fontId="15" fillId="0" borderId="0" xfId="88" applyFont="1"/>
    <xf numFmtId="0" fontId="24" fillId="0" borderId="0" xfId="0" applyFont="1"/>
    <xf numFmtId="14" fontId="24" fillId="0" borderId="0" xfId="0" applyNumberFormat="1" applyFont="1"/>
    <xf numFmtId="14" fontId="0" fillId="0" borderId="0" xfId="0" applyNumberFormat="1"/>
    <xf numFmtId="0" fontId="0" fillId="0" borderId="0" xfId="0" applyFont="1"/>
    <xf numFmtId="0" fontId="0" fillId="0" borderId="0" xfId="0" applyFont="1" applyAlignment="1">
      <alignment wrapText="1"/>
    </xf>
    <xf numFmtId="0" fontId="47" fillId="34" borderId="0" xfId="88" applyFont="1" applyFill="1"/>
    <xf numFmtId="0" fontId="19" fillId="34" borderId="0" xfId="88" applyFill="1"/>
    <xf numFmtId="0" fontId="47" fillId="0" borderId="0" xfId="88" applyFont="1" applyProtection="1">
      <protection locked="0"/>
    </xf>
    <xf numFmtId="0" fontId="47" fillId="0" borderId="0" xfId="88" applyFont="1" applyAlignment="1" applyProtection="1">
      <protection locked="0"/>
    </xf>
    <xf numFmtId="0" fontId="16" fillId="0" borderId="0" xfId="88" applyFont="1" applyProtection="1">
      <protection locked="0"/>
    </xf>
    <xf numFmtId="0" fontId="19" fillId="0" borderId="0" xfId="88" applyFill="1" applyProtection="1">
      <protection locked="0"/>
    </xf>
    <xf numFmtId="0" fontId="19" fillId="0" borderId="0" xfId="88" applyProtection="1">
      <protection locked="0"/>
    </xf>
    <xf numFmtId="0" fontId="16" fillId="0" borderId="0" xfId="88" applyFont="1" applyFill="1" applyProtection="1">
      <protection locked="0"/>
    </xf>
    <xf numFmtId="0" fontId="19" fillId="0" borderId="0" xfId="88" applyAlignment="1" applyProtection="1">
      <protection locked="0"/>
    </xf>
    <xf numFmtId="0" fontId="17" fillId="0" borderId="0" xfId="88" applyFont="1" applyProtection="1">
      <protection locked="0"/>
    </xf>
    <xf numFmtId="0" fontId="15" fillId="0" borderId="0" xfId="88" applyFont="1" applyAlignment="1" applyProtection="1">
      <protection locked="0"/>
    </xf>
    <xf numFmtId="0" fontId="15" fillId="0" borderId="0" xfId="88" applyFont="1" applyFill="1" applyAlignment="1" applyProtection="1">
      <protection locked="0"/>
    </xf>
    <xf numFmtId="0" fontId="21" fillId="0" borderId="0" xfId="88" applyFont="1" applyFill="1" applyAlignment="1" applyProtection="1">
      <protection locked="0"/>
    </xf>
    <xf numFmtId="49" fontId="15" fillId="0" borderId="0" xfId="88" applyNumberFormat="1" applyFont="1" applyAlignment="1" applyProtection="1">
      <protection locked="0"/>
    </xf>
    <xf numFmtId="0" fontId="21" fillId="37" borderId="0" xfId="0" applyFont="1" applyFill="1" applyBorder="1" applyAlignment="1" applyProtection="1">
      <alignment horizontal="left" vertical="center"/>
      <protection locked="0"/>
    </xf>
    <xf numFmtId="0" fontId="22" fillId="0" borderId="0" xfId="0" applyFont="1" applyProtection="1">
      <protection locked="0"/>
    </xf>
    <xf numFmtId="0" fontId="21" fillId="0" borderId="0" xfId="0" applyFont="1" applyProtection="1">
      <protection locked="0"/>
    </xf>
    <xf numFmtId="0" fontId="0" fillId="0" borderId="0" xfId="0" applyFont="1" applyAlignment="1" applyProtection="1">
      <alignment horizontal="left" vertical="top" wrapText="1"/>
      <protection locked="0"/>
    </xf>
    <xf numFmtId="0" fontId="14" fillId="0" borderId="0" xfId="88" applyFont="1" applyAlignment="1" applyProtection="1">
      <protection locked="0"/>
    </xf>
    <xf numFmtId="0" fontId="47" fillId="40" borderId="0" xfId="88" applyFont="1" applyFill="1" applyProtection="1"/>
    <xf numFmtId="0" fontId="19" fillId="40" borderId="0" xfId="88" applyFill="1" applyProtection="1"/>
    <xf numFmtId="0" fontId="12" fillId="0" borderId="0" xfId="88" applyFont="1" applyFill="1" applyAlignment="1" applyProtection="1">
      <protection locked="0"/>
    </xf>
    <xf numFmtId="0" fontId="14" fillId="37" borderId="0" xfId="88" applyFont="1" applyFill="1" applyAlignment="1" applyProtection="1">
      <protection locked="0"/>
    </xf>
    <xf numFmtId="0" fontId="19" fillId="37" borderId="0" xfId="88" applyFill="1"/>
    <xf numFmtId="0" fontId="10" fillId="0" borderId="0" xfId="88" applyFont="1" applyAlignment="1" applyProtection="1">
      <protection locked="0"/>
    </xf>
    <xf numFmtId="49" fontId="0" fillId="0" borderId="0" xfId="0" applyNumberFormat="1" applyFont="1" applyFill="1"/>
    <xf numFmtId="49" fontId="20" fillId="0" borderId="0" xfId="0" applyNumberFormat="1" applyFont="1" applyFill="1"/>
    <xf numFmtId="0" fontId="10" fillId="0" borderId="0" xfId="88" applyFont="1" applyFill="1" applyAlignment="1" applyProtection="1">
      <protection locked="0"/>
    </xf>
    <xf numFmtId="0" fontId="19" fillId="41" borderId="0" xfId="88" applyFill="1"/>
    <xf numFmtId="0" fontId="9" fillId="0" borderId="0" xfId="88" applyFont="1" applyFill="1" applyAlignment="1" applyProtection="1">
      <protection locked="0"/>
    </xf>
    <xf numFmtId="0" fontId="8" fillId="0" borderId="0" xfId="88" applyFont="1" applyFill="1" applyAlignment="1" applyProtection="1">
      <protection locked="0"/>
    </xf>
    <xf numFmtId="0" fontId="21" fillId="0" borderId="0" xfId="88" applyFont="1" applyFill="1" applyProtection="1">
      <protection locked="0"/>
    </xf>
    <xf numFmtId="0" fontId="21" fillId="0" borderId="0" xfId="88" applyFont="1" applyFill="1" applyProtection="1"/>
    <xf numFmtId="0" fontId="15" fillId="0" borderId="0" xfId="88" applyFont="1" applyFill="1" applyAlignment="1" applyProtection="1"/>
    <xf numFmtId="0" fontId="13" fillId="0" borderId="0" xfId="88" applyFont="1" applyProtection="1"/>
    <xf numFmtId="0" fontId="24" fillId="36" borderId="26" xfId="0" applyFont="1" applyFill="1" applyBorder="1" applyAlignment="1" applyProtection="1">
      <alignment horizontal="center" vertical="center" wrapText="1"/>
    </xf>
    <xf numFmtId="0" fontId="24" fillId="39" borderId="0" xfId="0" applyFont="1" applyFill="1" applyBorder="1" applyAlignment="1" applyProtection="1">
      <alignment horizontal="left" vertical="center"/>
    </xf>
    <xf numFmtId="0" fontId="24" fillId="39" borderId="0" xfId="0" applyFont="1" applyFill="1" applyBorder="1" applyAlignment="1" applyProtection="1">
      <alignment horizontal="left" vertical="top"/>
    </xf>
    <xf numFmtId="0" fontId="0" fillId="39" borderId="0" xfId="0" applyFont="1" applyFill="1" applyBorder="1" applyAlignment="1" applyProtection="1">
      <alignment horizontal="right" vertical="center"/>
    </xf>
    <xf numFmtId="0" fontId="24" fillId="39" borderId="0" xfId="0" applyFont="1" applyFill="1" applyBorder="1" applyAlignment="1" applyProtection="1">
      <alignment horizontal="right" vertical="center"/>
    </xf>
    <xf numFmtId="0" fontId="24" fillId="0" borderId="0" xfId="0" applyNumberFormat="1" applyFont="1" applyFill="1" applyBorder="1" applyAlignment="1" applyProtection="1">
      <alignment horizontal="center" vertical="center"/>
      <protection locked="0"/>
    </xf>
    <xf numFmtId="0" fontId="24" fillId="39" borderId="0" xfId="0" applyNumberFormat="1" applyFont="1" applyFill="1" applyBorder="1" applyAlignment="1" applyProtection="1">
      <alignment horizontal="left" vertical="center" indent="1"/>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right" vertical="center"/>
    </xf>
    <xf numFmtId="0" fontId="24" fillId="39" borderId="0" xfId="0" applyFont="1" applyFill="1" applyBorder="1" applyAlignment="1" applyProtection="1">
      <alignment horizontal="right" vertical="top"/>
    </xf>
    <xf numFmtId="49" fontId="0" fillId="39" borderId="0" xfId="0" applyNumberFormat="1" applyFont="1" applyFill="1" applyBorder="1" applyAlignment="1" applyProtection="1">
      <alignment horizontal="left" vertical="center"/>
    </xf>
    <xf numFmtId="0" fontId="0" fillId="0" borderId="0" xfId="0" applyFont="1" applyBorder="1" applyAlignment="1">
      <alignment vertical="center" wrapText="1"/>
    </xf>
    <xf numFmtId="0" fontId="0" fillId="0" borderId="7" xfId="0" applyFont="1" applyBorder="1" applyAlignment="1">
      <alignment vertical="center" wrapText="1"/>
    </xf>
    <xf numFmtId="0" fontId="0" fillId="0" borderId="7" xfId="0" applyFont="1" applyBorder="1"/>
    <xf numFmtId="0" fontId="0" fillId="0" borderId="7" xfId="0" applyFont="1" applyFill="1" applyBorder="1" applyAlignment="1">
      <alignment horizontal="left" vertical="top" wrapText="1"/>
    </xf>
    <xf numFmtId="0" fontId="0" fillId="0" borderId="7" xfId="0" applyFont="1" applyBorder="1" applyAlignment="1"/>
    <xf numFmtId="49" fontId="0" fillId="0" borderId="0" xfId="0" applyNumberFormat="1" applyFont="1" applyBorder="1" applyAlignment="1">
      <alignment vertical="center"/>
    </xf>
    <xf numFmtId="0" fontId="24" fillId="36" borderId="11" xfId="0" applyFont="1" applyFill="1" applyBorder="1" applyAlignment="1" applyProtection="1">
      <alignment horizontal="center" vertical="center"/>
    </xf>
    <xf numFmtId="0" fontId="24" fillId="36" borderId="2" xfId="0" applyNumberFormat="1" applyFont="1" applyFill="1" applyBorder="1" applyAlignment="1" applyProtection="1">
      <alignment horizontal="center" vertical="center" wrapText="1"/>
    </xf>
    <xf numFmtId="0" fontId="0" fillId="36" borderId="12" xfId="0" applyNumberFormat="1" applyFont="1" applyFill="1" applyBorder="1" applyAlignment="1" applyProtection="1">
      <alignment horizontal="center" vertical="center" wrapText="1"/>
    </xf>
    <xf numFmtId="0" fontId="0" fillId="0" borderId="2" xfId="0" applyNumberFormat="1" applyFont="1" applyBorder="1" applyAlignment="1">
      <alignment vertical="top" wrapText="1"/>
    </xf>
    <xf numFmtId="0" fontId="0" fillId="36" borderId="2" xfId="0" applyNumberFormat="1" applyFont="1" applyFill="1" applyBorder="1" applyAlignment="1">
      <alignment vertical="top" wrapText="1"/>
    </xf>
    <xf numFmtId="0" fontId="0" fillId="0" borderId="11" xfId="0" applyNumberFormat="1" applyFont="1" applyBorder="1" applyAlignment="1">
      <alignment vertical="top"/>
    </xf>
    <xf numFmtId="0" fontId="0" fillId="0" borderId="16" xfId="0" applyNumberFormat="1" applyFont="1" applyBorder="1" applyAlignment="1">
      <alignment vertical="top" wrapText="1"/>
    </xf>
    <xf numFmtId="0" fontId="0" fillId="0" borderId="0" xfId="0" applyNumberFormat="1" applyFont="1" applyAlignment="1">
      <alignment vertical="top" wrapText="1"/>
    </xf>
    <xf numFmtId="0" fontId="0" fillId="0" borderId="0" xfId="0" applyNumberFormat="1" applyFont="1" applyBorder="1" applyAlignment="1">
      <alignment vertical="top" wrapText="1"/>
    </xf>
    <xf numFmtId="0" fontId="0" fillId="0" borderId="12" xfId="0" applyNumberFormat="1" applyFont="1" applyBorder="1" applyAlignment="1">
      <alignment vertical="top" wrapText="1"/>
    </xf>
    <xf numFmtId="0" fontId="0" fillId="0" borderId="26" xfId="0" applyNumberFormat="1" applyFont="1" applyBorder="1" applyAlignment="1">
      <alignment vertical="top" wrapText="1"/>
    </xf>
    <xf numFmtId="0" fontId="0" fillId="0" borderId="0" xfId="0" applyNumberFormat="1" applyFont="1" applyAlignment="1">
      <alignment vertical="top"/>
    </xf>
    <xf numFmtId="0" fontId="0" fillId="0" borderId="27" xfId="0" applyNumberFormat="1" applyFont="1" applyBorder="1" applyAlignment="1">
      <alignment vertical="top" wrapText="1"/>
    </xf>
    <xf numFmtId="0" fontId="0" fillId="36" borderId="26" xfId="0" applyNumberFormat="1" applyFont="1" applyFill="1" applyBorder="1" applyAlignment="1">
      <alignment vertical="top" wrapText="1"/>
    </xf>
    <xf numFmtId="0" fontId="0" fillId="0" borderId="26" xfId="0" applyNumberFormat="1" applyFont="1" applyBorder="1" applyAlignment="1">
      <alignment vertical="top"/>
    </xf>
    <xf numFmtId="0" fontId="0" fillId="0" borderId="16" xfId="0" applyNumberFormat="1" applyFont="1" applyBorder="1" applyAlignment="1">
      <alignment vertical="top"/>
    </xf>
    <xf numFmtId="0" fontId="0" fillId="0" borderId="16" xfId="0" applyFont="1" applyBorder="1" applyAlignment="1">
      <alignment vertical="center" wrapText="1"/>
    </xf>
    <xf numFmtId="0" fontId="0" fillId="0" borderId="26" xfId="0" applyFont="1" applyBorder="1" applyAlignment="1">
      <alignment vertical="center" wrapText="1"/>
    </xf>
    <xf numFmtId="0" fontId="0" fillId="0" borderId="26" xfId="0" applyFont="1" applyBorder="1"/>
    <xf numFmtId="0" fontId="0" fillId="36" borderId="26" xfId="0" applyFont="1" applyFill="1" applyBorder="1" applyAlignment="1">
      <alignment horizontal="left" vertical="top" wrapText="1"/>
    </xf>
    <xf numFmtId="0" fontId="0" fillId="0" borderId="11" xfId="0" applyFont="1" applyBorder="1" applyAlignment="1"/>
    <xf numFmtId="49" fontId="0" fillId="0" borderId="16" xfId="0" applyNumberFormat="1" applyFont="1" applyBorder="1" applyAlignment="1">
      <alignment vertical="center"/>
    </xf>
    <xf numFmtId="0" fontId="7" fillId="0" borderId="0" xfId="88" applyFont="1" applyAlignment="1" applyProtection="1">
      <protection locked="0"/>
    </xf>
    <xf numFmtId="0" fontId="47" fillId="0" borderId="0" xfId="88" applyFont="1" applyBorder="1" applyAlignment="1" applyProtection="1">
      <protection locked="0"/>
    </xf>
    <xf numFmtId="0" fontId="47" fillId="0" borderId="0" xfId="88" applyFont="1" applyBorder="1" applyAlignment="1"/>
    <xf numFmtId="49" fontId="47" fillId="0" borderId="0" xfId="88" applyNumberFormat="1" applyFont="1" applyBorder="1" applyAlignment="1" applyProtection="1">
      <protection locked="0"/>
    </xf>
    <xf numFmtId="0" fontId="15" fillId="37" borderId="0" xfId="88" applyFont="1" applyFill="1" applyBorder="1" applyAlignment="1" applyProtection="1">
      <protection locked="0"/>
    </xf>
    <xf numFmtId="0" fontId="15" fillId="0" borderId="0" xfId="88" applyFont="1" applyBorder="1" applyAlignment="1" applyProtection="1">
      <protection locked="0"/>
    </xf>
    <xf numFmtId="0" fontId="15" fillId="0" borderId="0" xfId="88" applyFont="1" applyFill="1" applyBorder="1" applyAlignment="1" applyProtection="1">
      <protection locked="0"/>
    </xf>
    <xf numFmtId="49" fontId="15" fillId="0" borderId="0" xfId="88" applyNumberFormat="1" applyFont="1" applyFill="1" applyBorder="1" applyAlignment="1" applyProtection="1">
      <protection locked="0"/>
    </xf>
    <xf numFmtId="0" fontId="15" fillId="0" borderId="0" xfId="88" applyFont="1" applyBorder="1" applyAlignment="1"/>
    <xf numFmtId="0" fontId="15" fillId="0" borderId="0" xfId="88" applyFont="1" applyFill="1" applyBorder="1" applyAlignment="1" applyProtection="1"/>
    <xf numFmtId="0" fontId="52" fillId="0" borderId="0" xfId="0" applyFont="1" applyBorder="1" applyProtection="1">
      <protection locked="0"/>
    </xf>
    <xf numFmtId="49" fontId="15" fillId="37" borderId="0" xfId="88" applyNumberFormat="1" applyFont="1" applyFill="1" applyBorder="1" applyAlignment="1" applyProtection="1">
      <protection locked="0"/>
    </xf>
    <xf numFmtId="49" fontId="15" fillId="0" borderId="0" xfId="88" applyNumberFormat="1" applyFont="1" applyBorder="1" applyAlignment="1" applyProtection="1">
      <protection locked="0"/>
    </xf>
    <xf numFmtId="0" fontId="21" fillId="37" borderId="0" xfId="88" applyFont="1" applyFill="1" applyBorder="1" applyAlignment="1" applyProtection="1">
      <protection locked="0"/>
    </xf>
    <xf numFmtId="0" fontId="21" fillId="0" borderId="0" xfId="0" applyFont="1" applyFill="1" applyBorder="1"/>
    <xf numFmtId="0" fontId="12" fillId="0" borderId="0" xfId="88" applyFont="1" applyFill="1" applyBorder="1" applyAlignment="1" applyProtection="1">
      <protection locked="0"/>
    </xf>
    <xf numFmtId="0" fontId="11" fillId="0" borderId="0" xfId="88" applyFont="1" applyFill="1" applyBorder="1" applyAlignment="1" applyProtection="1">
      <protection locked="0"/>
    </xf>
    <xf numFmtId="49" fontId="11" fillId="0" borderId="0" xfId="88" applyNumberFormat="1" applyFont="1" applyFill="1" applyBorder="1" applyAlignment="1" applyProtection="1">
      <protection locked="0"/>
    </xf>
    <xf numFmtId="0" fontId="52" fillId="0" borderId="0" xfId="0" applyFont="1" applyFill="1" applyBorder="1" applyProtection="1">
      <protection locked="0"/>
    </xf>
    <xf numFmtId="0" fontId="12" fillId="37" borderId="0" xfId="88" applyFont="1" applyFill="1" applyBorder="1" applyAlignment="1" applyProtection="1">
      <protection locked="0"/>
    </xf>
    <xf numFmtId="49" fontId="12" fillId="0" borderId="0" xfId="88" applyNumberFormat="1" applyFont="1" applyFill="1" applyBorder="1" applyAlignment="1" applyProtection="1">
      <protection locked="0"/>
    </xf>
    <xf numFmtId="0" fontId="14" fillId="0" borderId="0" xfId="88" applyFont="1" applyBorder="1" applyAlignment="1" applyProtection="1">
      <protection locked="0"/>
    </xf>
    <xf numFmtId="0" fontId="12" fillId="0" borderId="0" xfId="88" applyFont="1" applyFill="1" applyBorder="1" applyAlignment="1" applyProtection="1">
      <alignment wrapText="1"/>
      <protection locked="0"/>
    </xf>
    <xf numFmtId="0" fontId="12" fillId="0" borderId="0" xfId="88" applyFont="1" applyBorder="1" applyAlignment="1" applyProtection="1">
      <protection locked="0"/>
    </xf>
    <xf numFmtId="0" fontId="21" fillId="0" borderId="0" xfId="88" applyFont="1" applyBorder="1" applyAlignment="1" applyProtection="1">
      <protection locked="0"/>
    </xf>
    <xf numFmtId="0" fontId="14" fillId="0" borderId="0" xfId="88" applyFont="1" applyBorder="1" applyAlignment="1" applyProtection="1">
      <alignment wrapText="1"/>
      <protection locked="0"/>
    </xf>
    <xf numFmtId="0" fontId="47" fillId="0" borderId="0" xfId="88" applyFont="1" applyFill="1" applyBorder="1" applyAlignment="1"/>
    <xf numFmtId="0" fontId="15" fillId="0" borderId="0" xfId="88" applyFont="1" applyFill="1" applyBorder="1" applyAlignment="1"/>
    <xf numFmtId="0" fontId="7" fillId="0" borderId="0" xfId="88" applyFont="1" applyBorder="1" applyAlignment="1" applyProtection="1">
      <protection locked="0"/>
    </xf>
    <xf numFmtId="49" fontId="7" fillId="0" borderId="0" xfId="88" applyNumberFormat="1" applyFont="1" applyBorder="1" applyAlignment="1" applyProtection="1">
      <protection locked="0"/>
    </xf>
    <xf numFmtId="0" fontId="6" fillId="0" borderId="0" xfId="88" applyFont="1" applyFill="1" applyAlignment="1" applyProtection="1">
      <protection locked="0"/>
    </xf>
    <xf numFmtId="0" fontId="6" fillId="0" borderId="0" xfId="88" applyFont="1" applyFill="1" applyAlignment="1" applyProtection="1"/>
    <xf numFmtId="0" fontId="6" fillId="0" borderId="0" xfId="88" applyFont="1" applyAlignment="1" applyProtection="1">
      <protection locked="0"/>
    </xf>
    <xf numFmtId="0" fontId="6" fillId="37" borderId="0" xfId="88" applyFont="1" applyFill="1" applyBorder="1" applyAlignment="1" applyProtection="1">
      <protection locked="0"/>
    </xf>
    <xf numFmtId="0" fontId="6" fillId="0" borderId="0" xfId="88" applyFont="1" applyFill="1" applyBorder="1" applyAlignment="1" applyProtection="1"/>
    <xf numFmtId="0" fontId="6" fillId="0" borderId="0" xfId="88" applyFont="1" applyFill="1" applyBorder="1" applyAlignment="1" applyProtection="1">
      <protection locked="0"/>
    </xf>
    <xf numFmtId="0" fontId="52" fillId="0" borderId="0" xfId="0" applyFont="1" applyBorder="1" applyAlignment="1" applyProtection="1">
      <alignment wrapText="1"/>
      <protection locked="0"/>
    </xf>
    <xf numFmtId="0" fontId="6" fillId="0" borderId="0" xfId="88" applyFont="1" applyBorder="1" applyAlignment="1" applyProtection="1">
      <protection locked="0"/>
    </xf>
    <xf numFmtId="0" fontId="15" fillId="36" borderId="0" xfId="88" applyFont="1" applyFill="1" applyAlignment="1" applyProtection="1">
      <protection locked="0"/>
    </xf>
    <xf numFmtId="0" fontId="6" fillId="36" borderId="0" xfId="88" applyFont="1" applyFill="1" applyAlignment="1" applyProtection="1">
      <protection locked="0"/>
    </xf>
    <xf numFmtId="0" fontId="6" fillId="36" borderId="0" xfId="88" applyFont="1" applyFill="1" applyBorder="1" applyAlignment="1" applyProtection="1">
      <protection locked="0"/>
    </xf>
    <xf numFmtId="0" fontId="15" fillId="36" borderId="0" xfId="88" applyFont="1" applyFill="1" applyBorder="1" applyAlignment="1"/>
    <xf numFmtId="0" fontId="15" fillId="36" borderId="0" xfId="88" applyFont="1" applyFill="1" applyBorder="1" applyAlignment="1" applyProtection="1">
      <protection locked="0"/>
    </xf>
    <xf numFmtId="49" fontId="15" fillId="36" borderId="0" xfId="88" applyNumberFormat="1" applyFont="1" applyFill="1" applyBorder="1" applyAlignment="1" applyProtection="1">
      <protection locked="0"/>
    </xf>
    <xf numFmtId="0" fontId="52" fillId="36" borderId="0" xfId="0" applyFont="1" applyFill="1" applyBorder="1" applyProtection="1">
      <protection locked="0"/>
    </xf>
    <xf numFmtId="0" fontId="10" fillId="36" borderId="0" xfId="88" applyFont="1" applyFill="1" applyAlignment="1" applyProtection="1">
      <protection locked="0"/>
    </xf>
    <xf numFmtId="0" fontId="19" fillId="45" borderId="0" xfId="88" applyFill="1"/>
    <xf numFmtId="0" fontId="0" fillId="0" borderId="0" xfId="0" applyFill="1" applyBorder="1" applyAlignment="1">
      <alignment horizontal="center"/>
    </xf>
    <xf numFmtId="0" fontId="45" fillId="0" borderId="0" xfId="0" applyFont="1"/>
    <xf numFmtId="0" fontId="45" fillId="42" borderId="0" xfId="0" applyFont="1" applyFill="1"/>
    <xf numFmtId="0" fontId="0" fillId="0" borderId="0" xfId="0" applyAlignment="1">
      <alignment horizontal="center"/>
    </xf>
    <xf numFmtId="0" fontId="24" fillId="2" borderId="12" xfId="75" applyFont="1" applyFill="1" applyBorder="1" applyAlignment="1" applyProtection="1">
      <alignment horizontal="left" vertical="center"/>
    </xf>
    <xf numFmtId="0" fontId="47" fillId="44" borderId="0" xfId="88" applyFont="1" applyFill="1" applyAlignment="1">
      <alignment horizontal="center"/>
    </xf>
    <xf numFmtId="0" fontId="19" fillId="0" borderId="0" xfId="88" applyAlignment="1">
      <alignment horizontal="center"/>
    </xf>
    <xf numFmtId="0" fontId="19" fillId="41" borderId="0" xfId="88" applyFill="1" applyAlignment="1">
      <alignment horizontal="center"/>
    </xf>
    <xf numFmtId="0" fontId="47" fillId="0" borderId="0" xfId="88" applyFont="1" applyAlignment="1">
      <alignment horizontal="center"/>
    </xf>
    <xf numFmtId="0" fontId="47" fillId="0" borderId="0" xfId="88" applyFont="1" applyAlignment="1" applyProtection="1">
      <alignment horizontal="center"/>
      <protection locked="0"/>
    </xf>
    <xf numFmtId="0" fontId="19" fillId="0" borderId="0" xfId="88" applyAlignment="1" applyProtection="1">
      <alignment horizontal="center"/>
      <protection locked="0"/>
    </xf>
    <xf numFmtId="0" fontId="13" fillId="0" borderId="0" xfId="88" applyFont="1" applyAlignment="1" applyProtection="1">
      <alignment horizontal="center"/>
      <protection locked="0"/>
    </xf>
    <xf numFmtId="0" fontId="55" fillId="0" borderId="0" xfId="0" applyFont="1" applyFill="1" applyAlignment="1">
      <alignment horizontal="center"/>
    </xf>
    <xf numFmtId="0" fontId="0" fillId="0" borderId="0" xfId="0" applyFill="1"/>
    <xf numFmtId="0" fontId="0" fillId="0" borderId="28" xfId="0" applyBorder="1" applyAlignment="1">
      <alignment horizontal="center"/>
    </xf>
    <xf numFmtId="0" fontId="0" fillId="0" borderId="28" xfId="0" applyFill="1" applyBorder="1" applyAlignment="1">
      <alignment horizontal="center"/>
    </xf>
    <xf numFmtId="0" fontId="0" fillId="0" borderId="28" xfId="0" applyBorder="1"/>
    <xf numFmtId="0" fontId="48" fillId="0" borderId="28" xfId="0" applyFont="1" applyBorder="1" applyAlignment="1">
      <alignment horizontal="center"/>
    </xf>
    <xf numFmtId="0" fontId="48" fillId="0" borderId="28" xfId="0" applyFont="1" applyFill="1" applyBorder="1" applyAlignment="1">
      <alignment horizontal="center"/>
    </xf>
    <xf numFmtId="0" fontId="0" fillId="42" borderId="28" xfId="0" applyFill="1" applyBorder="1" applyAlignment="1">
      <alignment horizontal="center"/>
    </xf>
    <xf numFmtId="0" fontId="0" fillId="42" borderId="28" xfId="0" quotePrefix="1" applyFill="1" applyBorder="1" applyAlignment="1">
      <alignment horizontal="center"/>
    </xf>
    <xf numFmtId="0" fontId="0" fillId="34" borderId="28" xfId="0" applyFill="1" applyBorder="1" applyAlignment="1">
      <alignment horizontal="center"/>
    </xf>
    <xf numFmtId="0" fontId="0" fillId="46" borderId="28" xfId="0" applyFill="1" applyBorder="1" applyAlignment="1">
      <alignment horizontal="center"/>
    </xf>
    <xf numFmtId="0" fontId="0" fillId="43" borderId="28" xfId="0" applyFill="1" applyBorder="1" applyAlignment="1">
      <alignment horizontal="center"/>
    </xf>
    <xf numFmtId="0" fontId="45" fillId="0" borderId="0" xfId="0" applyFont="1" applyAlignment="1">
      <alignment horizontal="center"/>
    </xf>
    <xf numFmtId="0" fontId="45" fillId="0" borderId="0" xfId="90" applyFont="1"/>
    <xf numFmtId="0" fontId="45" fillId="44" borderId="0" xfId="90" applyFont="1" applyFill="1"/>
    <xf numFmtId="0" fontId="57" fillId="0" borderId="0" xfId="0" applyFont="1"/>
    <xf numFmtId="0" fontId="57" fillId="0" borderId="0" xfId="0" applyFont="1" applyFill="1"/>
    <xf numFmtId="0" fontId="56" fillId="0" borderId="0" xfId="0" applyFont="1" applyFill="1"/>
    <xf numFmtId="0" fontId="59" fillId="44" borderId="0" xfId="91" applyFont="1" applyFill="1"/>
    <xf numFmtId="0" fontId="59" fillId="0" borderId="0" xfId="91" applyFont="1"/>
    <xf numFmtId="0" fontId="45" fillId="0" borderId="0" xfId="91" applyFont="1"/>
    <xf numFmtId="0" fontId="45" fillId="0" borderId="0" xfId="0" applyFont="1" applyFill="1"/>
    <xf numFmtId="0" fontId="0" fillId="0" borderId="0" xfId="0" applyFill="1" applyBorder="1" applyAlignment="1"/>
    <xf numFmtId="0" fontId="24" fillId="0" borderId="0" xfId="0" applyFont="1" applyBorder="1" applyAlignment="1">
      <alignment horizontal="center" vertical="center"/>
    </xf>
    <xf numFmtId="0" fontId="24" fillId="0" borderId="0" xfId="0" applyFont="1" applyFill="1" applyBorder="1" applyAlignment="1">
      <alignment horizontal="center" vertical="center"/>
    </xf>
    <xf numFmtId="0" fontId="0" fillId="0" borderId="0" xfId="0" applyAlignment="1"/>
    <xf numFmtId="0" fontId="0" fillId="0" borderId="32" xfId="0" applyBorder="1" applyAlignment="1"/>
    <xf numFmtId="0" fontId="0" fillId="0" borderId="28" xfId="0" applyBorder="1" applyAlignment="1"/>
    <xf numFmtId="0" fontId="0" fillId="0" borderId="33" xfId="0" applyBorder="1" applyAlignment="1"/>
    <xf numFmtId="0" fontId="0" fillId="0" borderId="0" xfId="0" applyBorder="1" applyAlignment="1"/>
    <xf numFmtId="0" fontId="0" fillId="0" borderId="34" xfId="0" applyBorder="1" applyAlignment="1"/>
    <xf numFmtId="0" fontId="0" fillId="0" borderId="35" xfId="0" applyBorder="1" applyAlignment="1"/>
    <xf numFmtId="0" fontId="0" fillId="0" borderId="36" xfId="0" applyBorder="1" applyAlignment="1"/>
    <xf numFmtId="0" fontId="48" fillId="0" borderId="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0" fillId="0" borderId="0" xfId="75" applyNumberFormat="1" applyFont="1" applyFill="1" applyProtection="1"/>
    <xf numFmtId="49" fontId="20" fillId="0" borderId="0" xfId="75" applyNumberFormat="1" applyFont="1" applyFill="1" applyProtection="1"/>
    <xf numFmtId="49" fontId="0" fillId="0" borderId="0" xfId="75" applyNumberFormat="1" applyFont="1" applyFill="1" applyProtection="1"/>
    <xf numFmtId="0" fontId="0" fillId="0" borderId="0" xfId="75" applyFont="1" applyFill="1" applyAlignment="1" applyProtection="1">
      <alignment horizontal="left" vertical="center"/>
    </xf>
    <xf numFmtId="0" fontId="20" fillId="0" borderId="0" xfId="75" applyFont="1" applyFill="1" applyAlignment="1" applyProtection="1">
      <alignment horizontal="left" vertical="center"/>
    </xf>
    <xf numFmtId="0" fontId="57" fillId="48" borderId="0" xfId="0" applyFont="1" applyFill="1"/>
    <xf numFmtId="0" fontId="47" fillId="0" borderId="0" xfId="88" applyFont="1" applyFill="1"/>
    <xf numFmtId="0" fontId="19" fillId="0" borderId="0" xfId="88" applyFill="1"/>
    <xf numFmtId="0" fontId="45" fillId="0" borderId="0" xfId="0" quotePrefix="1" applyFont="1" applyFill="1"/>
    <xf numFmtId="0" fontId="0" fillId="34" borderId="1" xfId="0" applyFont="1" applyFill="1" applyBorder="1" applyAlignment="1" applyProtection="1">
      <alignment horizontal="left" vertical="top" wrapText="1"/>
    </xf>
    <xf numFmtId="0" fontId="0" fillId="0" borderId="0" xfId="0" applyFont="1" applyProtection="1"/>
    <xf numFmtId="0" fontId="0" fillId="0" borderId="0" xfId="0" applyFont="1" applyAlignment="1">
      <alignment horizontal="center" vertical="center"/>
    </xf>
    <xf numFmtId="0" fontId="0" fillId="0" borderId="0" xfId="0" applyFont="1" applyAlignment="1">
      <alignment horizontal="left" vertical="top" wrapText="1"/>
    </xf>
    <xf numFmtId="0" fontId="45" fillId="0" borderId="41" xfId="93" applyFont="1" applyFill="1" applyBorder="1" applyAlignment="1">
      <alignment horizontal="left" vertical="center" wrapText="1"/>
    </xf>
    <xf numFmtId="0" fontId="0" fillId="0" borderId="41" xfId="93" applyFont="1" applyFill="1" applyBorder="1" applyAlignment="1">
      <alignment horizontal="left" vertical="center" wrapText="1"/>
    </xf>
    <xf numFmtId="0" fontId="20" fillId="0" borderId="41" xfId="93" applyFont="1" applyBorder="1" applyAlignment="1">
      <alignment vertical="center" wrapText="1"/>
    </xf>
    <xf numFmtId="0" fontId="20" fillId="0" borderId="41" xfId="93" applyFont="1" applyFill="1" applyBorder="1" applyAlignment="1">
      <alignment vertical="center" wrapText="1"/>
    </xf>
    <xf numFmtId="0" fontId="0" fillId="0" borderId="41" xfId="93" applyFont="1" applyFill="1" applyBorder="1" applyAlignment="1">
      <alignment vertical="center" wrapText="1"/>
    </xf>
    <xf numFmtId="0" fontId="20" fillId="0" borderId="0" xfId="93" applyFont="1" applyAlignment="1">
      <alignment vertical="center" wrapText="1"/>
    </xf>
    <xf numFmtId="0" fontId="45" fillId="0" borderId="0" xfId="93" applyFont="1" applyAlignment="1">
      <alignment vertical="center" wrapText="1"/>
    </xf>
    <xf numFmtId="0" fontId="59" fillId="0" borderId="0" xfId="93" applyFont="1" applyAlignment="1">
      <alignment horizontal="left" vertical="center" wrapText="1"/>
    </xf>
    <xf numFmtId="0" fontId="59" fillId="0" borderId="0" xfId="93" applyFont="1" applyAlignment="1">
      <alignment horizontal="right" vertical="center" wrapText="1"/>
    </xf>
    <xf numFmtId="0" fontId="24" fillId="0" borderId="0" xfId="93" applyFont="1" applyAlignment="1">
      <alignment vertical="center" wrapText="1"/>
    </xf>
    <xf numFmtId="0" fontId="24" fillId="0" borderId="41" xfId="93" applyFont="1" applyBorder="1" applyAlignment="1">
      <alignment horizontal="left" vertical="center" wrapText="1"/>
    </xf>
    <xf numFmtId="0" fontId="20" fillId="0" borderId="41" xfId="93" applyFont="1" applyBorder="1" applyAlignment="1">
      <alignment horizontal="left" vertical="center" wrapText="1"/>
    </xf>
    <xf numFmtId="0" fontId="24" fillId="0" borderId="41" xfId="93" applyFont="1" applyFill="1" applyBorder="1" applyAlignment="1">
      <alignment horizontal="left" vertical="center" wrapText="1"/>
    </xf>
    <xf numFmtId="0" fontId="24" fillId="0" borderId="41" xfId="93" applyFont="1" applyBorder="1" applyAlignment="1">
      <alignment vertical="center" wrapText="1"/>
    </xf>
    <xf numFmtId="0" fontId="0" fillId="0" borderId="42" xfId="0" applyBorder="1" applyAlignment="1"/>
    <xf numFmtId="0" fontId="0" fillId="0" borderId="37" xfId="0" applyBorder="1" applyAlignment="1"/>
    <xf numFmtId="0" fontId="0" fillId="0" borderId="29" xfId="0" applyBorder="1" applyAlignment="1"/>
    <xf numFmtId="0" fontId="0" fillId="0" borderId="30" xfId="0" applyBorder="1" applyAlignment="1"/>
    <xf numFmtId="0" fontId="0" fillId="0" borderId="30" xfId="0" applyBorder="1" applyAlignment="1">
      <alignment horizontal="center"/>
    </xf>
    <xf numFmtId="0" fontId="0" fillId="0" borderId="31" xfId="0" applyBorder="1" applyAlignment="1"/>
    <xf numFmtId="0" fontId="0" fillId="0" borderId="35" xfId="0" applyBorder="1" applyAlignment="1">
      <alignment horizontal="center"/>
    </xf>
    <xf numFmtId="0" fontId="24" fillId="36" borderId="41" xfId="0" applyFont="1" applyFill="1" applyBorder="1" applyAlignment="1">
      <alignment horizontal="center" vertical="center" wrapText="1"/>
    </xf>
    <xf numFmtId="0" fontId="0" fillId="0" borderId="14" xfId="0" applyBorder="1" applyAlignment="1"/>
    <xf numFmtId="0" fontId="0" fillId="0" borderId="6" xfId="0" applyBorder="1" applyAlignment="1"/>
    <xf numFmtId="0" fontId="0" fillId="0" borderId="38" xfId="0" applyBorder="1" applyAlignment="1"/>
    <xf numFmtId="0" fontId="0" fillId="0" borderId="40" xfId="0" applyBorder="1" applyAlignment="1"/>
    <xf numFmtId="0" fontId="0" fillId="0" borderId="3" xfId="0" applyBorder="1" applyAlignment="1"/>
    <xf numFmtId="0" fontId="0" fillId="0" borderId="39" xfId="0" applyBorder="1" applyAlignment="1"/>
    <xf numFmtId="0" fontId="0" fillId="0" borderId="41" xfId="0" applyFont="1" applyFill="1" applyBorder="1" applyAlignment="1">
      <alignment vertical="center" wrapText="1"/>
    </xf>
    <xf numFmtId="0" fontId="45" fillId="0" borderId="41"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3" xfId="0" applyBorder="1" applyAlignment="1"/>
    <xf numFmtId="0" fontId="0" fillId="0" borderId="44" xfId="0" applyBorder="1" applyAlignment="1"/>
    <xf numFmtId="0" fontId="0" fillId="0" borderId="45" xfId="0" applyBorder="1" applyAlignment="1"/>
    <xf numFmtId="0" fontId="0" fillId="0" borderId="41" xfId="93" applyFont="1" applyFill="1" applyBorder="1" applyAlignment="1">
      <alignment vertical="center"/>
    </xf>
    <xf numFmtId="0" fontId="0" fillId="0" borderId="41" xfId="0" applyFont="1" applyFill="1" applyBorder="1" applyAlignment="1">
      <alignment vertical="center"/>
    </xf>
    <xf numFmtId="0" fontId="0" fillId="0" borderId="47" xfId="0" applyBorder="1" applyAlignment="1"/>
    <xf numFmtId="0" fontId="0" fillId="0" borderId="46" xfId="0" applyBorder="1" applyAlignment="1"/>
    <xf numFmtId="0" fontId="0" fillId="0" borderId="48" xfId="0" applyBorder="1" applyAlignment="1"/>
    <xf numFmtId="0" fontId="0" fillId="0" borderId="44" xfId="0" applyBorder="1" applyAlignment="1">
      <alignment horizontal="center"/>
    </xf>
    <xf numFmtId="0" fontId="24" fillId="36" borderId="11" xfId="93" applyFont="1" applyFill="1" applyBorder="1" applyAlignment="1">
      <alignment vertical="center" wrapText="1"/>
    </xf>
    <xf numFmtId="0" fontId="24" fillId="36" borderId="5" xfId="93" applyFont="1" applyFill="1" applyBorder="1" applyAlignment="1">
      <alignment vertical="center" wrapText="1"/>
    </xf>
    <xf numFmtId="0" fontId="3" fillId="0" borderId="0" xfId="88" applyFont="1" applyAlignment="1" applyProtection="1">
      <alignment horizontal="center"/>
      <protection locked="0"/>
    </xf>
    <xf numFmtId="0" fontId="48" fillId="0" borderId="0" xfId="0" applyFont="1" applyFill="1" applyBorder="1" applyAlignment="1">
      <alignment horizontal="left" vertical="top" wrapText="1"/>
    </xf>
    <xf numFmtId="0" fontId="0" fillId="34" borderId="41" xfId="0" applyFont="1" applyFill="1" applyBorder="1" applyAlignment="1" applyProtection="1">
      <alignment horizontal="left" vertical="top" wrapText="1"/>
    </xf>
    <xf numFmtId="0" fontId="0" fillId="34" borderId="41" xfId="0" applyFont="1" applyFill="1" applyBorder="1" applyAlignment="1" applyProtection="1">
      <alignment horizontal="left" vertical="top" wrapText="1"/>
      <protection locked="0"/>
    </xf>
    <xf numFmtId="0" fontId="0" fillId="0" borderId="41" xfId="0" applyFont="1" applyBorder="1" applyAlignment="1" applyProtection="1">
      <alignment horizontal="left" vertical="top" wrapText="1"/>
    </xf>
    <xf numFmtId="0" fontId="0" fillId="0" borderId="41" xfId="0" applyFill="1" applyBorder="1" applyAlignment="1" applyProtection="1">
      <alignment horizontal="left" vertical="top" wrapText="1"/>
      <protection locked="0"/>
    </xf>
    <xf numFmtId="0" fontId="0" fillId="0" borderId="41" xfId="94" applyFont="1" applyFill="1" applyBorder="1" applyAlignment="1">
      <alignment vertical="center" wrapText="1"/>
    </xf>
    <xf numFmtId="0" fontId="0" fillId="0" borderId="41" xfId="0" applyFill="1" applyBorder="1" applyAlignment="1">
      <alignment vertical="center" wrapText="1"/>
    </xf>
    <xf numFmtId="0" fontId="21" fillId="0" borderId="0" xfId="0" applyFont="1" applyFill="1" applyProtection="1">
      <protection locked="0"/>
    </xf>
    <xf numFmtId="0" fontId="0" fillId="0" borderId="41" xfId="0" applyFont="1" applyFill="1" applyBorder="1" applyAlignment="1">
      <alignment horizontal="left" vertical="center" wrapText="1"/>
    </xf>
    <xf numFmtId="0" fontId="63" fillId="0" borderId="41" xfId="0" applyFont="1" applyFill="1" applyBorder="1" applyAlignment="1" applyProtection="1">
      <alignment horizontal="left" vertical="top"/>
      <protection locked="0"/>
    </xf>
    <xf numFmtId="0" fontId="57" fillId="0" borderId="41" xfId="0" applyFont="1" applyFill="1" applyBorder="1" applyAlignment="1">
      <alignment vertical="center" wrapText="1"/>
    </xf>
    <xf numFmtId="0" fontId="45" fillId="0" borderId="41" xfId="0" applyFont="1" applyFill="1" applyBorder="1" applyAlignment="1">
      <alignment vertical="center" wrapText="1"/>
    </xf>
    <xf numFmtId="0" fontId="45" fillId="0" borderId="41" xfId="93" applyFont="1" applyFill="1" applyBorder="1" applyAlignment="1">
      <alignment vertical="center"/>
    </xf>
    <xf numFmtId="0" fontId="45" fillId="0" borderId="41" xfId="93" applyFont="1" applyFill="1" applyBorder="1" applyAlignment="1">
      <alignment vertical="center" wrapText="1"/>
    </xf>
    <xf numFmtId="0" fontId="24" fillId="47" borderId="28" xfId="0" applyFont="1" applyFill="1" applyBorder="1" applyAlignment="1">
      <alignment horizontal="center" wrapText="1"/>
    </xf>
    <xf numFmtId="0" fontId="24" fillId="47" borderId="28" xfId="0" applyFont="1" applyFill="1" applyBorder="1" applyAlignment="1">
      <alignment horizontal="center"/>
    </xf>
    <xf numFmtId="0" fontId="47" fillId="47" borderId="28" xfId="0" applyFont="1" applyFill="1" applyBorder="1" applyAlignment="1">
      <alignment horizontal="center" vertical="center"/>
    </xf>
    <xf numFmtId="14" fontId="0" fillId="0" borderId="28" xfId="0" applyNumberFormat="1" applyFill="1" applyBorder="1" applyAlignment="1">
      <alignment horizontal="center" vertical="center"/>
    </xf>
    <xf numFmtId="0" fontId="0" fillId="0" borderId="28" xfId="0" applyFill="1" applyBorder="1" applyAlignment="1">
      <alignment horizontal="center" vertical="center"/>
    </xf>
    <xf numFmtId="0" fontId="24" fillId="47" borderId="28" xfId="0" applyFont="1" applyFill="1" applyBorder="1" applyAlignment="1">
      <alignment horizontal="center" vertical="center" wrapText="1"/>
    </xf>
    <xf numFmtId="0" fontId="24" fillId="47" borderId="28" xfId="0" applyFont="1" applyFill="1" applyBorder="1" applyAlignment="1">
      <alignment horizontal="center" vertical="center"/>
    </xf>
    <xf numFmtId="0" fontId="2" fillId="0" borderId="0" xfId="88" applyFont="1"/>
    <xf numFmtId="0" fontId="2" fillId="0" borderId="0" xfId="88" applyFont="1" applyProtection="1">
      <protection locked="0"/>
    </xf>
    <xf numFmtId="0" fontId="2" fillId="0" borderId="0" xfId="88" applyFont="1" applyFill="1" applyProtection="1">
      <protection locked="0"/>
    </xf>
    <xf numFmtId="0" fontId="2" fillId="0" borderId="0" xfId="88" applyFont="1" applyAlignment="1" applyProtection="1">
      <alignment horizontal="center"/>
      <protection locked="0"/>
    </xf>
    <xf numFmtId="0" fontId="1" fillId="0" borderId="0" xfId="88" applyFont="1"/>
    <xf numFmtId="0" fontId="1" fillId="0" borderId="0" xfId="88" applyFont="1" applyFill="1" applyProtection="1">
      <protection locked="0"/>
    </xf>
    <xf numFmtId="0" fontId="21" fillId="0" borderId="0" xfId="0" applyFont="1" applyAlignment="1">
      <alignment vertical="center"/>
    </xf>
    <xf numFmtId="0" fontId="1" fillId="34" borderId="0" xfId="88" applyFont="1" applyFill="1"/>
    <xf numFmtId="0" fontId="1" fillId="0" borderId="0" xfId="88" applyFont="1" applyProtection="1">
      <protection locked="0"/>
    </xf>
    <xf numFmtId="0" fontId="1" fillId="0" borderId="0" xfId="88" applyFont="1" applyFill="1" applyAlignment="1" applyProtection="1">
      <protection locked="0"/>
    </xf>
    <xf numFmtId="0" fontId="1" fillId="37" borderId="0" xfId="88" applyFont="1" applyFill="1"/>
    <xf numFmtId="0" fontId="1" fillId="34" borderId="0" xfId="88" applyFont="1" applyFill="1" applyAlignment="1"/>
    <xf numFmtId="0" fontId="1" fillId="0" borderId="0" xfId="88" applyFont="1" applyAlignment="1"/>
    <xf numFmtId="0" fontId="1" fillId="0" borderId="0" xfId="88" applyFont="1" applyAlignment="1" applyProtection="1">
      <protection locked="0"/>
    </xf>
    <xf numFmtId="0" fontId="0" fillId="37" borderId="0" xfId="0" applyNumberFormat="1" applyFont="1" applyFill="1" applyBorder="1" applyAlignment="1" applyProtection="1">
      <alignment horizontal="left" vertical="top" wrapText="1"/>
      <protection locked="0"/>
    </xf>
    <xf numFmtId="0" fontId="0" fillId="37" borderId="0" xfId="0" applyNumberFormat="1" applyFont="1" applyFill="1" applyBorder="1" applyAlignment="1" applyProtection="1">
      <alignment horizontal="center" vertical="top" wrapText="1"/>
      <protection locked="0"/>
    </xf>
    <xf numFmtId="1" fontId="0" fillId="37" borderId="0" xfId="82" applyNumberFormat="1" applyFont="1" applyFill="1" applyBorder="1" applyAlignment="1" applyProtection="1">
      <alignment horizontal="center" vertical="top" wrapText="1"/>
      <protection locked="0"/>
    </xf>
    <xf numFmtId="3" fontId="0" fillId="37" borderId="0" xfId="0" applyNumberFormat="1" applyFont="1" applyFill="1" applyBorder="1" applyAlignment="1" applyProtection="1">
      <alignment horizontal="center" vertical="top" wrapText="1"/>
      <protection locked="0"/>
    </xf>
    <xf numFmtId="188" fontId="0" fillId="37" borderId="0" xfId="82" applyNumberFormat="1" applyFont="1" applyFill="1" applyBorder="1" applyAlignment="1" applyProtection="1">
      <alignment horizontal="center" vertical="top" wrapText="1"/>
    </xf>
    <xf numFmtId="3" fontId="24" fillId="37" borderId="0" xfId="0" applyNumberFormat="1" applyFont="1" applyFill="1" applyBorder="1" applyAlignment="1" applyProtection="1">
      <alignment horizontal="center" vertical="top" wrapText="1"/>
      <protection locked="0"/>
    </xf>
    <xf numFmtId="0" fontId="0" fillId="37" borderId="0" xfId="0" applyFont="1" applyFill="1" applyAlignment="1" applyProtection="1">
      <alignment horizontal="lef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Fill="1" applyAlignment="1">
      <alignment vertical="top" wrapText="1"/>
    </xf>
    <xf numFmtId="0" fontId="0" fillId="0" borderId="0" xfId="0" applyBorder="1" applyAlignment="1">
      <alignment horizontal="center" vertical="top" wrapText="1"/>
    </xf>
    <xf numFmtId="0" fontId="0" fillId="0" borderId="0" xfId="0" applyFill="1" applyBorder="1" applyAlignment="1">
      <alignment vertical="top" wrapText="1"/>
    </xf>
    <xf numFmtId="188" fontId="24" fillId="37" borderId="0" xfId="82" applyNumberFormat="1" applyFont="1" applyFill="1" applyBorder="1" applyAlignment="1" applyProtection="1">
      <alignment horizontal="center" vertical="top" wrapText="1"/>
    </xf>
    <xf numFmtId="0" fontId="24" fillId="0" borderId="0" xfId="0" applyFont="1" applyAlignment="1" applyProtection="1">
      <alignment horizontal="left" vertical="top" wrapText="1"/>
      <protection locked="0"/>
    </xf>
    <xf numFmtId="3" fontId="0" fillId="37" borderId="41" xfId="0" applyNumberFormat="1" applyFont="1" applyFill="1" applyBorder="1" applyAlignment="1" applyProtection="1">
      <alignment horizontal="center" vertical="top" wrapText="1"/>
      <protection locked="0"/>
    </xf>
    <xf numFmtId="3" fontId="24" fillId="37" borderId="41" xfId="0" applyNumberFormat="1" applyFont="1" applyFill="1" applyBorder="1" applyAlignment="1" applyProtection="1">
      <alignment horizontal="center" vertical="top" wrapText="1"/>
      <protection locked="0"/>
    </xf>
    <xf numFmtId="187" fontId="24" fillId="36" borderId="41" xfId="0" applyNumberFormat="1" applyFont="1" applyFill="1" applyBorder="1" applyAlignment="1" applyProtection="1">
      <alignment horizontal="center" vertical="top" wrapText="1"/>
    </xf>
    <xf numFmtId="187" fontId="0" fillId="36" borderId="41" xfId="0" applyNumberFormat="1" applyFont="1" applyFill="1" applyBorder="1" applyAlignment="1" applyProtection="1">
      <alignment horizontal="center" vertical="top" wrapText="1"/>
    </xf>
    <xf numFmtId="0" fontId="24" fillId="37" borderId="0" xfId="0" applyFont="1" applyFill="1" applyAlignment="1">
      <alignment horizontal="left" vertical="top" wrapText="1"/>
    </xf>
    <xf numFmtId="0" fontId="0" fillId="37" borderId="0" xfId="0" applyFont="1" applyFill="1" applyAlignment="1">
      <alignment horizontal="left" vertical="top" wrapText="1"/>
    </xf>
    <xf numFmtId="0" fontId="24" fillId="37" borderId="0" xfId="0" applyFont="1" applyFill="1" applyBorder="1" applyAlignment="1" applyProtection="1">
      <alignment horizontal="center" vertical="top" wrapText="1"/>
    </xf>
    <xf numFmtId="0" fontId="0" fillId="0" borderId="0" xfId="0" applyFont="1" applyAlignment="1">
      <alignment horizontal="center" vertical="top" wrapText="1"/>
    </xf>
    <xf numFmtId="0" fontId="24" fillId="37" borderId="11" xfId="0" applyFont="1" applyFill="1" applyBorder="1" applyAlignment="1" applyProtection="1">
      <alignment horizontal="left" vertical="top" wrapText="1"/>
    </xf>
    <xf numFmtId="0" fontId="24" fillId="37" borderId="4" xfId="0" applyFont="1" applyFill="1" applyBorder="1" applyAlignment="1" applyProtection="1">
      <alignment horizontal="left" vertical="top" wrapText="1"/>
    </xf>
    <xf numFmtId="0" fontId="24" fillId="37" borderId="4" xfId="0" applyFont="1" applyFill="1" applyBorder="1" applyAlignment="1" applyProtection="1">
      <alignment vertical="top" wrapText="1"/>
    </xf>
    <xf numFmtId="0" fontId="24" fillId="35" borderId="11" xfId="0" applyFont="1" applyFill="1" applyBorder="1" applyAlignment="1" applyProtection="1">
      <alignment vertical="top" wrapText="1"/>
    </xf>
    <xf numFmtId="0" fontId="24" fillId="35" borderId="4" xfId="0" applyFont="1" applyFill="1" applyBorder="1" applyAlignment="1" applyProtection="1">
      <alignment vertical="top" wrapText="1"/>
    </xf>
    <xf numFmtId="0" fontId="24" fillId="35" borderId="41" xfId="0" applyFont="1" applyFill="1" applyBorder="1" applyAlignment="1" applyProtection="1">
      <alignment vertical="top" wrapText="1"/>
    </xf>
    <xf numFmtId="0" fontId="24" fillId="0" borderId="0" xfId="0" applyFont="1" applyAlignment="1">
      <alignment horizontal="left" vertical="top" wrapText="1"/>
    </xf>
    <xf numFmtId="3" fontId="24" fillId="0" borderId="41" xfId="0" applyNumberFormat="1" applyFont="1" applyFill="1" applyBorder="1" applyAlignment="1" applyProtection="1">
      <alignment horizontal="center" vertical="top" wrapText="1"/>
      <protection locked="0"/>
    </xf>
    <xf numFmtId="3" fontId="0" fillId="0" borderId="41" xfId="0" applyNumberFormat="1" applyFont="1" applyFill="1" applyBorder="1" applyAlignment="1" applyProtection="1">
      <alignment horizontal="center" vertical="top" wrapText="1"/>
      <protection locked="0"/>
    </xf>
    <xf numFmtId="9" fontId="24" fillId="0" borderId="41" xfId="82" applyFont="1" applyFill="1" applyBorder="1" applyAlignment="1" applyProtection="1">
      <alignment horizontal="center" vertical="top" wrapText="1"/>
      <protection locked="0"/>
    </xf>
    <xf numFmtId="0" fontId="0" fillId="37" borderId="0" xfId="0" applyFill="1" applyBorder="1" applyAlignment="1">
      <alignment vertical="top" wrapText="1"/>
    </xf>
    <xf numFmtId="0" fontId="0" fillId="37" borderId="0" xfId="0" applyFill="1" applyBorder="1" applyAlignment="1">
      <alignment horizontal="center" vertical="top" wrapText="1"/>
    </xf>
    <xf numFmtId="189" fontId="0" fillId="37" borderId="0" xfId="92" applyNumberFormat="1" applyFont="1" applyFill="1" applyBorder="1" applyAlignment="1">
      <alignment horizontal="right" vertical="top" wrapText="1"/>
    </xf>
    <xf numFmtId="189" fontId="0" fillId="37" borderId="0" xfId="92" applyNumberFormat="1" applyFont="1" applyFill="1" applyBorder="1" applyAlignment="1" applyProtection="1">
      <alignment horizontal="right" vertical="top" wrapText="1"/>
      <protection locked="0"/>
    </xf>
    <xf numFmtId="9" fontId="0" fillId="37" borderId="0" xfId="82" applyFont="1" applyFill="1" applyBorder="1" applyAlignment="1" applyProtection="1">
      <alignment vertical="top" wrapText="1"/>
      <protection locked="0"/>
    </xf>
    <xf numFmtId="0" fontId="0" fillId="37" borderId="0" xfId="0" applyFill="1" applyBorder="1" applyAlignment="1">
      <alignment horizontal="left" vertical="top" wrapText="1"/>
    </xf>
    <xf numFmtId="0" fontId="0" fillId="37" borderId="0" xfId="0" applyFill="1" applyBorder="1"/>
    <xf numFmtId="9" fontId="0" fillId="0" borderId="41" xfId="82" applyFont="1" applyFill="1" applyBorder="1" applyAlignment="1" applyProtection="1">
      <alignment horizontal="center" vertical="top" wrapText="1"/>
      <protection locked="0"/>
    </xf>
    <xf numFmtId="0" fontId="0" fillId="0" borderId="41" xfId="0" applyFont="1" applyFill="1" applyBorder="1" applyAlignment="1" applyProtection="1">
      <alignment horizontal="center" vertical="top" wrapText="1"/>
      <protection locked="0"/>
    </xf>
    <xf numFmtId="0" fontId="24" fillId="37" borderId="0" xfId="0" applyFont="1" applyFill="1" applyBorder="1" applyAlignment="1" applyProtection="1">
      <alignment horizontal="center" vertical="top" wrapText="1"/>
    </xf>
    <xf numFmtId="0" fontId="67" fillId="0" borderId="0" xfId="0" applyFont="1" applyAlignment="1" applyProtection="1">
      <alignment horizontal="left" vertical="top" wrapText="1"/>
      <protection locked="0"/>
    </xf>
    <xf numFmtId="0" fontId="67" fillId="0" borderId="0" xfId="0" applyFont="1" applyFill="1" applyAlignment="1" applyProtection="1">
      <alignment horizontal="left" vertical="top" wrapText="1"/>
      <protection locked="0"/>
    </xf>
    <xf numFmtId="0" fontId="67" fillId="0" borderId="0" xfId="0" applyFont="1" applyAlignment="1">
      <alignment horizontal="center" vertical="top" wrapText="1"/>
    </xf>
    <xf numFmtId="0" fontId="24" fillId="0" borderId="0" xfId="0" applyFont="1" applyAlignment="1">
      <alignment horizontal="center" vertical="top" wrapText="1"/>
    </xf>
    <xf numFmtId="0" fontId="0" fillId="0" borderId="0" xfId="0" applyFont="1" applyAlignment="1" applyProtection="1">
      <alignment horizontal="center" vertical="top" wrapText="1"/>
      <protection locked="0"/>
    </xf>
    <xf numFmtId="0" fontId="21" fillId="0" borderId="0" xfId="0" applyFont="1" applyFill="1" applyBorder="1" applyAlignment="1" applyProtection="1">
      <alignment horizontal="left" vertical="top" wrapText="1"/>
    </xf>
    <xf numFmtId="0" fontId="0" fillId="37"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vertical="top" wrapText="1"/>
      <protection locked="0"/>
    </xf>
    <xf numFmtId="43" fontId="0" fillId="0" borderId="41" xfId="92" applyNumberFormat="1" applyFont="1" applyBorder="1" applyAlignment="1" applyProtection="1">
      <alignment horizontal="right" vertical="top" wrapText="1"/>
      <protection locked="0"/>
    </xf>
    <xf numFmtId="187" fontId="20" fillId="37" borderId="41" xfId="92" applyNumberFormat="1" applyFont="1" applyFill="1" applyBorder="1" applyAlignment="1" applyProtection="1">
      <alignment vertical="top" wrapText="1"/>
      <protection locked="0"/>
    </xf>
    <xf numFmtId="43" fontId="20" fillId="37" borderId="41" xfId="92" applyNumberFormat="1" applyFont="1" applyFill="1" applyBorder="1" applyAlignment="1" applyProtection="1">
      <alignment horizontal="right" vertical="top" wrapText="1"/>
      <protection locked="0"/>
    </xf>
    <xf numFmtId="187" fontId="0" fillId="37" borderId="41" xfId="92" applyNumberFormat="1" applyFont="1" applyFill="1" applyBorder="1" applyAlignment="1" applyProtection="1">
      <alignment vertical="top" wrapText="1"/>
      <protection locked="0"/>
    </xf>
    <xf numFmtId="43" fontId="48" fillId="0" borderId="41" xfId="92" applyNumberFormat="1" applyFont="1" applyBorder="1" applyAlignment="1" applyProtection="1">
      <alignment horizontal="right" vertical="top" wrapText="1"/>
      <protection locked="0"/>
    </xf>
    <xf numFmtId="191" fontId="48" fillId="37" borderId="41" xfId="92" applyNumberFormat="1" applyFont="1" applyFill="1" applyBorder="1" applyAlignment="1" applyProtection="1">
      <alignment vertical="top" wrapText="1"/>
      <protection locked="0"/>
    </xf>
    <xf numFmtId="10" fontId="20" fillId="0" borderId="41" xfId="92" applyNumberFormat="1" applyFont="1" applyBorder="1" applyAlignment="1" applyProtection="1">
      <alignment horizontal="right" vertical="top" wrapText="1"/>
      <protection locked="0"/>
    </xf>
    <xf numFmtId="187" fontId="20" fillId="37" borderId="41" xfId="0" applyNumberFormat="1" applyFont="1" applyFill="1" applyBorder="1" applyAlignment="1" applyProtection="1">
      <alignment vertical="top" wrapText="1"/>
      <protection locked="0"/>
    </xf>
    <xf numFmtId="10" fontId="69" fillId="37" borderId="41" xfId="92" applyNumberFormat="1" applyFont="1" applyFill="1" applyBorder="1" applyAlignment="1" applyProtection="1">
      <alignment horizontal="right" vertical="top" wrapText="1"/>
      <protection locked="0"/>
    </xf>
    <xf numFmtId="187" fontId="69" fillId="37" borderId="41" xfId="0" applyNumberFormat="1" applyFont="1" applyFill="1" applyBorder="1" applyAlignment="1" applyProtection="1">
      <alignment vertical="top" wrapText="1"/>
      <protection locked="0"/>
    </xf>
    <xf numFmtId="10" fontId="20" fillId="37" borderId="41" xfId="92" applyNumberFormat="1" applyFont="1" applyFill="1" applyBorder="1" applyAlignment="1" applyProtection="1">
      <alignment horizontal="right" vertical="top" wrapText="1"/>
      <protection locked="0"/>
    </xf>
    <xf numFmtId="192" fontId="0" fillId="0" borderId="41" xfId="0" applyNumberFormat="1" applyFont="1" applyBorder="1" applyAlignment="1" applyProtection="1">
      <alignment horizontal="right" vertical="top" wrapText="1"/>
      <protection locked="0"/>
    </xf>
    <xf numFmtId="191" fontId="0" fillId="37" borderId="41" xfId="92" applyNumberFormat="1" applyFont="1" applyFill="1" applyBorder="1" applyAlignment="1" applyProtection="1">
      <alignment vertical="top" wrapText="1"/>
      <protection locked="0"/>
    </xf>
    <xf numFmtId="189" fontId="0" fillId="0" borderId="41" xfId="92" applyNumberFormat="1" applyFont="1" applyBorder="1" applyAlignment="1" applyProtection="1">
      <alignment horizontal="right" vertical="top" wrapText="1"/>
      <protection locked="0"/>
    </xf>
    <xf numFmtId="187" fontId="0" fillId="37" borderId="41" xfId="0" applyNumberFormat="1" applyFont="1" applyFill="1" applyBorder="1" applyAlignment="1" applyProtection="1">
      <alignment vertical="top" wrapText="1"/>
      <protection locked="0"/>
    </xf>
    <xf numFmtId="188" fontId="0" fillId="37" borderId="41" xfId="82" applyNumberFormat="1" applyFont="1" applyFill="1" applyBorder="1" applyAlignment="1" applyProtection="1">
      <alignment vertical="top" wrapText="1"/>
      <protection locked="0"/>
    </xf>
    <xf numFmtId="193" fontId="0" fillId="37" borderId="41" xfId="92" applyNumberFormat="1" applyFont="1" applyFill="1" applyBorder="1" applyAlignment="1" applyProtection="1">
      <alignment vertical="top" wrapText="1"/>
      <protection locked="0"/>
    </xf>
    <xf numFmtId="193" fontId="0" fillId="37" borderId="41" xfId="0" applyNumberFormat="1" applyFont="1" applyFill="1" applyBorder="1" applyAlignment="1" applyProtection="1">
      <alignment vertical="top" wrapText="1"/>
      <protection locked="0"/>
    </xf>
    <xf numFmtId="191" fontId="0" fillId="37" borderId="41" xfId="0" applyNumberFormat="1" applyFont="1" applyFill="1" applyBorder="1" applyAlignment="1" applyProtection="1">
      <alignment vertical="top" wrapText="1"/>
      <protection locked="0"/>
    </xf>
    <xf numFmtId="188" fontId="70" fillId="37" borderId="41" xfId="82" applyNumberFormat="1" applyFont="1" applyFill="1" applyBorder="1" applyAlignment="1" applyProtection="1">
      <alignment vertical="top" wrapText="1"/>
      <protection locked="0"/>
    </xf>
    <xf numFmtId="193" fontId="70" fillId="37" borderId="41" xfId="0" applyNumberFormat="1" applyFont="1" applyFill="1" applyBorder="1" applyAlignment="1" applyProtection="1">
      <alignment vertical="top" wrapText="1"/>
      <protection locked="0"/>
    </xf>
    <xf numFmtId="9" fontId="0" fillId="37" borderId="41" xfId="82" applyNumberFormat="1" applyFont="1" applyFill="1" applyBorder="1" applyAlignment="1" applyProtection="1">
      <alignment vertical="top" wrapText="1"/>
      <protection locked="0"/>
    </xf>
    <xf numFmtId="0" fontId="0" fillId="0" borderId="41" xfId="0" applyFont="1" applyFill="1" applyBorder="1" applyAlignment="1" applyProtection="1">
      <alignment horizontal="center" vertical="top" wrapText="1"/>
      <protection locked="0"/>
    </xf>
    <xf numFmtId="0" fontId="48" fillId="0" borderId="41" xfId="0" applyNumberFormat="1" applyFont="1" applyBorder="1" applyAlignment="1" applyProtection="1">
      <alignment vertical="top" wrapText="1"/>
      <protection locked="0"/>
    </xf>
    <xf numFmtId="14" fontId="0" fillId="0" borderId="0" xfId="0" applyNumberFormat="1"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24" fillId="36" borderId="41" xfId="93" applyFont="1" applyFill="1" applyBorder="1" applyAlignment="1">
      <alignment horizontal="left" vertical="center" wrapText="1"/>
    </xf>
    <xf numFmtId="0" fontId="23" fillId="35" borderId="41" xfId="93" applyFont="1" applyFill="1" applyBorder="1" applyAlignment="1">
      <alignment horizontal="left" vertical="center" wrapText="1"/>
    </xf>
    <xf numFmtId="0" fontId="24" fillId="36" borderId="2" xfId="0" applyNumberFormat="1" applyFont="1" applyFill="1" applyBorder="1" applyAlignment="1" applyProtection="1">
      <alignment horizontal="center" vertical="center" wrapText="1"/>
    </xf>
    <xf numFmtId="0" fontId="24" fillId="36" borderId="12" xfId="0" applyNumberFormat="1" applyFont="1" applyFill="1" applyBorder="1" applyAlignment="1" applyProtection="1">
      <alignment horizontal="center" vertical="center" wrapText="1"/>
    </xf>
    <xf numFmtId="0" fontId="0" fillId="39" borderId="0" xfId="0" applyFont="1" applyFill="1" applyBorder="1" applyAlignment="1" applyProtection="1">
      <alignment horizontal="right" vertical="center" wrapText="1"/>
    </xf>
    <xf numFmtId="0" fontId="24" fillId="36" borderId="2" xfId="0" applyFont="1" applyFill="1" applyBorder="1" applyAlignment="1" applyProtection="1">
      <alignment horizontal="center" vertical="center" wrapText="1"/>
    </xf>
    <xf numFmtId="0" fontId="24" fillId="36" borderId="16" xfId="0" applyFont="1" applyFill="1" applyBorder="1" applyAlignment="1" applyProtection="1">
      <alignment horizontal="center" vertical="center" wrapText="1"/>
    </xf>
    <xf numFmtId="0" fontId="24" fillId="36" borderId="12" xfId="0" applyFont="1" applyFill="1" applyBorder="1" applyAlignment="1" applyProtection="1">
      <alignment horizontal="center" vertical="center" wrapText="1"/>
    </xf>
    <xf numFmtId="0" fontId="24" fillId="36" borderId="41" xfId="0" applyFont="1" applyFill="1" applyBorder="1" applyAlignment="1" applyProtection="1">
      <alignment horizontal="center" vertical="top" wrapText="1"/>
    </xf>
    <xf numFmtId="0" fontId="71" fillId="36" borderId="2" xfId="0" applyFont="1" applyFill="1" applyBorder="1" applyAlignment="1" applyProtection="1">
      <alignment horizontal="center" vertical="top" wrapText="1"/>
    </xf>
    <xf numFmtId="0" fontId="71" fillId="36" borderId="12" xfId="0" applyFont="1" applyFill="1" applyBorder="1" applyAlignment="1" applyProtection="1">
      <alignment horizontal="center" vertical="top" wrapText="1"/>
    </xf>
    <xf numFmtId="17" fontId="24" fillId="35" borderId="41" xfId="0" applyNumberFormat="1" applyFont="1" applyFill="1" applyBorder="1" applyAlignment="1" applyProtection="1">
      <alignment horizontal="center" vertical="top" wrapText="1"/>
    </xf>
    <xf numFmtId="1" fontId="0" fillId="0" borderId="41" xfId="82" applyNumberFormat="1" applyFont="1" applyFill="1" applyBorder="1" applyAlignment="1" applyProtection="1">
      <alignment horizontal="center" vertical="top" wrapText="1"/>
      <protection locked="0"/>
    </xf>
    <xf numFmtId="9" fontId="24" fillId="0" borderId="41" xfId="82" applyFont="1" applyFill="1" applyBorder="1" applyAlignment="1" applyProtection="1">
      <alignment horizontal="center" vertical="top" wrapText="1"/>
    </xf>
    <xf numFmtId="9" fontId="24" fillId="37" borderId="41" xfId="82" applyFont="1" applyFill="1" applyBorder="1" applyAlignment="1" applyProtection="1">
      <alignment horizontal="center" vertical="top" wrapText="1"/>
    </xf>
    <xf numFmtId="188" fontId="24" fillId="0" borderId="41" xfId="82" applyNumberFormat="1" applyFont="1" applyFill="1" applyBorder="1" applyAlignment="1" applyProtection="1">
      <alignment horizontal="center" vertical="top" wrapText="1"/>
    </xf>
    <xf numFmtId="0" fontId="24" fillId="35" borderId="11" xfId="0" applyFont="1" applyFill="1" applyBorder="1" applyAlignment="1" applyProtection="1">
      <alignment horizontal="left" vertical="top"/>
    </xf>
    <xf numFmtId="0" fontId="24" fillId="35" borderId="4" xfId="0" applyFont="1" applyFill="1" applyBorder="1" applyAlignment="1" applyProtection="1">
      <alignment horizontal="left" vertical="top"/>
    </xf>
    <xf numFmtId="0" fontId="0" fillId="37" borderId="41" xfId="0" applyFont="1" applyFill="1" applyBorder="1" applyAlignment="1" applyProtection="1">
      <alignment horizontal="center" vertical="top" wrapText="1"/>
      <protection locked="0"/>
    </xf>
    <xf numFmtId="0" fontId="0" fillId="37" borderId="41" xfId="0" applyNumberFormat="1" applyFont="1" applyFill="1" applyBorder="1" applyAlignment="1" applyProtection="1">
      <alignment horizontal="left" vertical="top" wrapText="1"/>
      <protection locked="0"/>
    </xf>
    <xf numFmtId="0" fontId="0" fillId="0" borderId="41" xfId="0" applyNumberFormat="1" applyFont="1" applyBorder="1" applyAlignment="1" applyProtection="1">
      <alignment horizontal="center" vertical="top" wrapText="1"/>
      <protection locked="0"/>
    </xf>
    <xf numFmtId="0" fontId="71" fillId="36" borderId="16" xfId="0" applyFont="1" applyFill="1" applyBorder="1" applyAlignment="1" applyProtection="1">
      <alignment horizontal="center" vertical="top" wrapText="1"/>
    </xf>
    <xf numFmtId="187" fontId="0" fillId="36" borderId="41" xfId="0" applyNumberFormat="1" applyFont="1" applyFill="1" applyBorder="1" applyAlignment="1" applyProtection="1">
      <alignment horizontal="center" vertical="top" wrapText="1"/>
    </xf>
    <xf numFmtId="9" fontId="0" fillId="0" borderId="41" xfId="82" applyFont="1" applyFill="1" applyBorder="1" applyAlignment="1" applyProtection="1">
      <alignment horizontal="center" vertical="top" wrapText="1"/>
    </xf>
    <xf numFmtId="188" fontId="0" fillId="0" borderId="41" xfId="82" applyNumberFormat="1" applyFont="1" applyFill="1" applyBorder="1" applyAlignment="1" applyProtection="1">
      <alignment horizontal="center" vertical="top" wrapText="1"/>
    </xf>
    <xf numFmtId="188" fontId="71" fillId="0" borderId="2" xfId="82" applyNumberFormat="1" applyFont="1" applyFill="1" applyBorder="1" applyAlignment="1" applyProtection="1">
      <alignment horizontal="center" vertical="top" wrapText="1"/>
    </xf>
    <xf numFmtId="188" fontId="71" fillId="0" borderId="12" xfId="82" applyNumberFormat="1" applyFont="1" applyFill="1" applyBorder="1" applyAlignment="1" applyProtection="1">
      <alignment horizontal="center" vertical="top" wrapText="1"/>
    </xf>
    <xf numFmtId="187" fontId="24" fillId="36" borderId="41" xfId="0" applyNumberFormat="1" applyFont="1" applyFill="1" applyBorder="1" applyAlignment="1" applyProtection="1">
      <alignment horizontal="center" vertical="top" wrapText="1"/>
    </xf>
    <xf numFmtId="0" fontId="68" fillId="36" borderId="41" xfId="0" applyFont="1" applyFill="1" applyBorder="1" applyAlignment="1" applyProtection="1">
      <alignment horizontal="center" vertical="top" textRotation="90" wrapText="1"/>
    </xf>
    <xf numFmtId="0" fontId="68" fillId="36" borderId="2" xfId="0" applyFont="1" applyFill="1" applyBorder="1" applyAlignment="1" applyProtection="1">
      <alignment horizontal="center" vertical="top" textRotation="90" wrapText="1"/>
    </xf>
    <xf numFmtId="0" fontId="24" fillId="36" borderId="2" xfId="0" applyFont="1" applyFill="1" applyBorder="1" applyAlignment="1" applyProtection="1">
      <alignment horizontal="center" vertical="top" wrapText="1"/>
    </xf>
    <xf numFmtId="0" fontId="0" fillId="37" borderId="41" xfId="0" applyFont="1" applyFill="1" applyBorder="1" applyAlignment="1">
      <alignment horizontal="left" vertical="top" wrapText="1"/>
    </xf>
    <xf numFmtId="9" fontId="0" fillId="37" borderId="41" xfId="82" applyFont="1" applyFill="1" applyBorder="1" applyAlignment="1" applyProtection="1">
      <alignment horizontal="center" vertical="top" wrapText="1"/>
    </xf>
    <xf numFmtId="188" fontId="0" fillId="37" borderId="41" xfId="82" applyNumberFormat="1" applyFont="1" applyFill="1" applyBorder="1" applyAlignment="1" applyProtection="1">
      <alignment horizontal="center" vertical="top" wrapText="1"/>
    </xf>
    <xf numFmtId="0" fontId="24" fillId="37" borderId="41" xfId="0" applyNumberFormat="1" applyFont="1" applyFill="1" applyBorder="1" applyAlignment="1" applyProtection="1">
      <alignment horizontal="center" vertical="top" wrapText="1"/>
      <protection locked="0"/>
    </xf>
    <xf numFmtId="0" fontId="24" fillId="36" borderId="13" xfId="0" applyFont="1" applyFill="1" applyBorder="1" applyAlignment="1" applyProtection="1">
      <alignment horizontal="center" vertical="top" wrapText="1"/>
    </xf>
    <xf numFmtId="0" fontId="24" fillId="36" borderId="8" xfId="0" applyFont="1" applyFill="1" applyBorder="1" applyAlignment="1" applyProtection="1">
      <alignment horizontal="center" vertical="top" wrapText="1"/>
    </xf>
    <xf numFmtId="0" fontId="24" fillId="36" borderId="9" xfId="0" applyFont="1" applyFill="1" applyBorder="1" applyAlignment="1" applyProtection="1">
      <alignment horizontal="center" vertical="top" wrapText="1"/>
    </xf>
    <xf numFmtId="0" fontId="24" fillId="36" borderId="10" xfId="0" applyFont="1" applyFill="1" applyBorder="1" applyAlignment="1" applyProtection="1">
      <alignment horizontal="center" vertical="top" wrapText="1"/>
    </xf>
    <xf numFmtId="0" fontId="24" fillId="36" borderId="7" xfId="0" applyFont="1" applyFill="1" applyBorder="1" applyAlignment="1" applyProtection="1">
      <alignment horizontal="center" vertical="top" wrapText="1"/>
    </xf>
    <xf numFmtId="0" fontId="24" fillId="36" borderId="15" xfId="0" applyFont="1" applyFill="1" applyBorder="1" applyAlignment="1" applyProtection="1">
      <alignment horizontal="center" vertical="top" wrapText="1"/>
    </xf>
    <xf numFmtId="0" fontId="0" fillId="37" borderId="41" xfId="0" applyNumberFormat="1" applyFont="1" applyFill="1" applyBorder="1" applyAlignment="1" applyProtection="1">
      <alignment horizontal="center" vertical="top" wrapText="1"/>
      <protection locked="0"/>
    </xf>
    <xf numFmtId="0" fontId="24" fillId="35" borderId="11" xfId="0" applyFont="1" applyFill="1" applyBorder="1" applyAlignment="1" applyProtection="1">
      <alignment horizontal="left" vertical="top" wrapText="1"/>
    </xf>
    <xf numFmtId="0" fontId="24" fillId="35" borderId="4" xfId="0" applyFont="1" applyFill="1" applyBorder="1" applyAlignment="1" applyProtection="1">
      <alignment horizontal="left" vertical="top" wrapText="1"/>
    </xf>
    <xf numFmtId="188" fontId="24" fillId="37" borderId="41" xfId="82" applyNumberFormat="1" applyFont="1" applyFill="1" applyBorder="1" applyAlignment="1" applyProtection="1">
      <alignment horizontal="center" vertical="top" wrapText="1"/>
    </xf>
    <xf numFmtId="0" fontId="24" fillId="37" borderId="41" xfId="0" applyFont="1" applyFill="1" applyBorder="1" applyAlignment="1" applyProtection="1">
      <alignment horizontal="center" vertical="top" wrapText="1"/>
      <protection locked="0"/>
    </xf>
    <xf numFmtId="0" fontId="24" fillId="42" borderId="11" xfId="0" applyFont="1" applyFill="1" applyBorder="1" applyAlignment="1" applyProtection="1">
      <alignment horizontal="center" vertical="top" wrapText="1"/>
    </xf>
    <xf numFmtId="0" fontId="24" fillId="42" borderId="5" xfId="0" applyFont="1" applyFill="1" applyBorder="1" applyAlignment="1" applyProtection="1">
      <alignment horizontal="center" vertical="top" wrapText="1"/>
    </xf>
    <xf numFmtId="188" fontId="20" fillId="37" borderId="41" xfId="82" applyNumberFormat="1" applyFont="1" applyFill="1" applyBorder="1" applyAlignment="1" applyProtection="1">
      <alignment horizontal="center" vertical="top" wrapText="1"/>
    </xf>
    <xf numFmtId="0" fontId="24" fillId="35" borderId="11" xfId="0" applyFont="1" applyFill="1" applyBorder="1" applyAlignment="1" applyProtection="1">
      <alignment horizontal="center" vertical="top" wrapText="1"/>
    </xf>
    <xf numFmtId="0" fontId="24" fillId="35" borderId="4" xfId="0" applyFont="1" applyFill="1" applyBorder="1" applyAlignment="1" applyProtection="1">
      <alignment horizontal="center" vertical="top" wrapText="1"/>
    </xf>
    <xf numFmtId="9" fontId="20" fillId="0" borderId="41" xfId="82" applyFont="1" applyFill="1" applyBorder="1" applyAlignment="1" applyProtection="1">
      <alignment horizontal="center" vertical="top" wrapText="1"/>
    </xf>
    <xf numFmtId="1" fontId="24" fillId="37" borderId="41" xfId="82" applyNumberFormat="1" applyFont="1" applyFill="1" applyBorder="1" applyAlignment="1" applyProtection="1">
      <alignment horizontal="center" vertical="top" wrapText="1"/>
    </xf>
    <xf numFmtId="9" fontId="20" fillId="37" borderId="41" xfId="82" applyFont="1" applyFill="1" applyBorder="1" applyAlignment="1" applyProtection="1">
      <alignment horizontal="center" vertical="top" wrapText="1"/>
    </xf>
    <xf numFmtId="1" fontId="0" fillId="37" borderId="41" xfId="82" applyNumberFormat="1" applyFont="1" applyFill="1" applyBorder="1" applyAlignment="1" applyProtection="1">
      <alignment horizontal="center" vertical="top" wrapText="1"/>
    </xf>
    <xf numFmtId="1" fontId="0" fillId="37" borderId="41" xfId="82" applyNumberFormat="1" applyFont="1" applyFill="1" applyBorder="1" applyAlignment="1" applyProtection="1">
      <alignment horizontal="center" vertical="top" wrapText="1"/>
      <protection locked="0"/>
    </xf>
    <xf numFmtId="0" fontId="24" fillId="42" borderId="41" xfId="0" applyFont="1" applyFill="1" applyBorder="1" applyAlignment="1" applyProtection="1">
      <alignment horizontal="center" vertical="top" wrapText="1"/>
      <protection locked="0"/>
    </xf>
    <xf numFmtId="0" fontId="24" fillId="35" borderId="41" xfId="0" applyFont="1" applyFill="1" applyBorder="1" applyAlignment="1" applyProtection="1">
      <alignment horizontal="left" vertical="top" wrapText="1"/>
    </xf>
    <xf numFmtId="0" fontId="24" fillId="35" borderId="41" xfId="0" applyFont="1" applyFill="1" applyBorder="1" applyAlignment="1" applyProtection="1">
      <alignment horizontal="center" vertical="top" wrapText="1"/>
    </xf>
    <xf numFmtId="0" fontId="24" fillId="42" borderId="4" xfId="0" applyFont="1" applyFill="1" applyBorder="1" applyAlignment="1" applyProtection="1">
      <alignment horizontal="center" vertical="top"/>
    </xf>
    <xf numFmtId="0" fontId="0" fillId="0" borderId="41" xfId="0" applyFont="1" applyFill="1" applyBorder="1" applyAlignment="1" applyProtection="1">
      <alignment horizontal="center" vertical="top" wrapText="1"/>
      <protection locked="0"/>
    </xf>
    <xf numFmtId="0" fontId="0" fillId="0" borderId="41" xfId="0" applyFont="1" applyBorder="1" applyAlignment="1">
      <alignment horizontal="center" vertical="top" wrapText="1"/>
    </xf>
    <xf numFmtId="0" fontId="24" fillId="42" borderId="41" xfId="0" applyFont="1" applyFill="1" applyBorder="1" applyAlignment="1" applyProtection="1">
      <alignment horizontal="center" vertical="top" wrapText="1"/>
    </xf>
    <xf numFmtId="0" fontId="24" fillId="37" borderId="41" xfId="0" applyNumberFormat="1" applyFont="1" applyFill="1" applyBorder="1" applyAlignment="1" applyProtection="1">
      <alignment horizontal="left" vertical="top" wrapText="1"/>
      <protection locked="0"/>
    </xf>
    <xf numFmtId="0" fontId="24" fillId="42" borderId="4" xfId="0" applyFont="1" applyFill="1" applyBorder="1" applyAlignment="1" applyProtection="1">
      <alignment horizontal="center" vertical="top" wrapText="1"/>
    </xf>
    <xf numFmtId="1" fontId="24" fillId="0" borderId="41" xfId="82" applyNumberFormat="1" applyFont="1" applyFill="1" applyBorder="1" applyAlignment="1" applyProtection="1">
      <alignment horizontal="center" vertical="top" wrapText="1"/>
      <protection locked="0"/>
    </xf>
    <xf numFmtId="0" fontId="23" fillId="37" borderId="0" xfId="0" applyFont="1" applyFill="1" applyBorder="1" applyAlignment="1" applyProtection="1">
      <alignment horizontal="center" vertical="top" wrapText="1"/>
    </xf>
    <xf numFmtId="0" fontId="24" fillId="37" borderId="0" xfId="0" applyFont="1" applyFill="1" applyBorder="1" applyAlignment="1" applyProtection="1">
      <alignment horizontal="center" vertical="top" wrapText="1"/>
    </xf>
    <xf numFmtId="0" fontId="0" fillId="37" borderId="0" xfId="0" applyNumberFormat="1" applyFont="1" applyFill="1" applyBorder="1" applyAlignment="1" applyProtection="1">
      <alignment horizontal="center" vertical="top" wrapText="1"/>
      <protection locked="0"/>
    </xf>
    <xf numFmtId="0" fontId="0" fillId="37" borderId="0" xfId="0" applyNumberFormat="1" applyFont="1" applyFill="1" applyBorder="1" applyAlignment="1" applyProtection="1">
      <alignment horizontal="left" vertical="top" wrapText="1"/>
      <protection locked="0"/>
    </xf>
    <xf numFmtId="0" fontId="24" fillId="36" borderId="28" xfId="0" applyFont="1" applyFill="1" applyBorder="1" applyAlignment="1" applyProtection="1">
      <alignment horizontal="left" vertical="center" wrapText="1"/>
    </xf>
    <xf numFmtId="0" fontId="0" fillId="0" borderId="28" xfId="0" applyBorder="1" applyAlignment="1">
      <alignment horizontal="left" vertical="center" wrapText="1"/>
    </xf>
    <xf numFmtId="0" fontId="58" fillId="47" borderId="0" xfId="0" applyFont="1" applyFill="1" applyAlignment="1">
      <alignment horizontal="center" vertical="center"/>
    </xf>
    <xf numFmtId="0" fontId="24" fillId="2" borderId="1" xfId="75" applyFont="1" applyFill="1" applyBorder="1" applyAlignment="1" applyProtection="1">
      <alignment horizontal="left" vertical="center"/>
    </xf>
    <xf numFmtId="0" fontId="24" fillId="2" borderId="2" xfId="75" applyFont="1" applyFill="1" applyBorder="1" applyAlignment="1" applyProtection="1">
      <alignment horizontal="left" vertical="center"/>
    </xf>
    <xf numFmtId="0" fontId="24" fillId="2" borderId="12" xfId="75" applyFont="1" applyFill="1" applyBorder="1" applyAlignment="1" applyProtection="1">
      <alignment horizontal="left" vertical="center"/>
    </xf>
    <xf numFmtId="0" fontId="23" fillId="37" borderId="7" xfId="0" applyFont="1" applyFill="1" applyBorder="1" applyAlignment="1">
      <alignment horizontal="center" vertical="top" wrapText="1"/>
    </xf>
  </cellXfs>
  <cellStyles count="96">
    <cellStyle name="20% - Accent1 2" xfId="1"/>
    <cellStyle name="20% - Accent1 2 2" xfId="2"/>
    <cellStyle name="20% - Accent1 2 2 2" xfId="3"/>
    <cellStyle name="20% - Accent1 2 3" xfId="4"/>
    <cellStyle name="20% - Accent2 2" xfId="5"/>
    <cellStyle name="20% - Accent2 2 2" xfId="6"/>
    <cellStyle name="20% - Accent2 2 2 2" xfId="7"/>
    <cellStyle name="20% - Accent2 2 3" xfId="8"/>
    <cellStyle name="20% - Accent3 2" xfId="9"/>
    <cellStyle name="20% - Accent3 2 2" xfId="10"/>
    <cellStyle name="20% - Accent3 2 2 2" xfId="11"/>
    <cellStyle name="20% - Accent3 2 3" xfId="12"/>
    <cellStyle name="20% - Accent4 2" xfId="13"/>
    <cellStyle name="20% - Accent4 2 2" xfId="14"/>
    <cellStyle name="20% - Accent4 2 2 2" xfId="15"/>
    <cellStyle name="20% - Accent4 2 3" xfId="16"/>
    <cellStyle name="20% - Accent5 2" xfId="17"/>
    <cellStyle name="20% - Accent5 2 2" xfId="18"/>
    <cellStyle name="20% - Accent5 2 2 2" xfId="19"/>
    <cellStyle name="20% - Accent5 2 3" xfId="20"/>
    <cellStyle name="20% - Accent6 2" xfId="21"/>
    <cellStyle name="20% - Accent6 2 2" xfId="22"/>
    <cellStyle name="20% - Accent6 2 2 2" xfId="23"/>
    <cellStyle name="20% - Accent6 2 3" xfId="24"/>
    <cellStyle name="40% - Accent1 2" xfId="25"/>
    <cellStyle name="40% - Accent1 2 2" xfId="26"/>
    <cellStyle name="40% - Accent1 2 2 2" xfId="27"/>
    <cellStyle name="40% - Accent1 2 3" xfId="28"/>
    <cellStyle name="40% - Accent2 2" xfId="29"/>
    <cellStyle name="40% - Accent2 2 2" xfId="30"/>
    <cellStyle name="40% - Accent2 2 2 2" xfId="31"/>
    <cellStyle name="40% - Accent2 2 3" xfId="32"/>
    <cellStyle name="40% - Accent3 2" xfId="33"/>
    <cellStyle name="40% - Accent3 2 2" xfId="34"/>
    <cellStyle name="40% - Accent3 2 2 2" xfId="35"/>
    <cellStyle name="40% - Accent3 2 3" xfId="36"/>
    <cellStyle name="40% - Accent4 2" xfId="37"/>
    <cellStyle name="40% - Accent4 2 2" xfId="38"/>
    <cellStyle name="40% - Accent4 2 2 2" xfId="39"/>
    <cellStyle name="40% - Accent4 2 3" xfId="40"/>
    <cellStyle name="40% - Accent5 2" xfId="41"/>
    <cellStyle name="40% - Accent5 2 2" xfId="42"/>
    <cellStyle name="40% - Accent5 2 2 2" xfId="43"/>
    <cellStyle name="40% - Accent5 2 3" xfId="44"/>
    <cellStyle name="40% - Accent6 2" xfId="45"/>
    <cellStyle name="40% - Accent6 2 2" xfId="46"/>
    <cellStyle name="40% - Accent6 2 2 2" xfId="47"/>
    <cellStyle name="40% - Accent6 2 3" xfId="48"/>
    <cellStyle name="60% - Accent1 2" xfId="49"/>
    <cellStyle name="60% - Accent2 2" xfId="50"/>
    <cellStyle name="60% - Accent3 2" xfId="51"/>
    <cellStyle name="60% - Accent4 2" xfId="52"/>
    <cellStyle name="60% - Accent5 2" xfId="53"/>
    <cellStyle name="60% - Accent6 2" xfId="54"/>
    <cellStyle name="Accent1 2" xfId="55"/>
    <cellStyle name="Accent2 2" xfId="56"/>
    <cellStyle name="Accent3 2" xfId="57"/>
    <cellStyle name="Accent4 2" xfId="58"/>
    <cellStyle name="Accent5 2" xfId="59"/>
    <cellStyle name="Accent6 2" xfId="60"/>
    <cellStyle name="Bad 2" xfId="61"/>
    <cellStyle name="Calculation 2" xfId="62"/>
    <cellStyle name="Check Cell 2" xfId="63"/>
    <cellStyle name="Comma" xfId="92" builtinId="3"/>
    <cellStyle name="Comma 2" xfId="64"/>
    <cellStyle name="Comma 2 2" xfId="65"/>
    <cellStyle name="Currency 2" xfId="95"/>
    <cellStyle name="Excel Built-in Normal" xfId="94"/>
    <cellStyle name="Explanatory Text 2" xfId="66"/>
    <cellStyle name="Good 2" xfId="67"/>
    <cellStyle name="Heading 1 2" xfId="68"/>
    <cellStyle name="Heading 2 2" xfId="69"/>
    <cellStyle name="Heading 3 2" xfId="70"/>
    <cellStyle name="Heading 4 2" xfId="71"/>
    <cellStyle name="Input 2" xfId="72"/>
    <cellStyle name="Linked Cell 2" xfId="73"/>
    <cellStyle name="Neutral 2" xfId="74"/>
    <cellStyle name="Normal" xfId="0" builtinId="0"/>
    <cellStyle name="Normal 2" xfId="75"/>
    <cellStyle name="Normal 2 2" xfId="76"/>
    <cellStyle name="Normal 3" xfId="87"/>
    <cellStyle name="Normal 4" xfId="88"/>
    <cellStyle name="Normal 4 2" xfId="89"/>
    <cellStyle name="Normal 5" xfId="90"/>
    <cellStyle name="Normal 6" xfId="91"/>
    <cellStyle name="Normal 7" xfId="93"/>
    <cellStyle name="Note 2" xfId="77"/>
    <cellStyle name="Note 2 2" xfId="78"/>
    <cellStyle name="Note 2 2 2" xfId="79"/>
    <cellStyle name="Note 2 3" xfId="80"/>
    <cellStyle name="Output 2" xfId="81"/>
    <cellStyle name="Percent" xfId="82" builtinId="5"/>
    <cellStyle name="Percent 2" xfId="83"/>
    <cellStyle name="Title 2" xfId="84"/>
    <cellStyle name="Total 2" xfId="85"/>
    <cellStyle name="Warning Text 2" xfId="86"/>
  </cellStyles>
  <dxfs count="569">
    <dxf>
      <fill>
        <patternFill>
          <bgColor rgb="FFFFC7CE"/>
        </patternFill>
      </fill>
    </dxf>
    <dxf>
      <fill>
        <patternFill>
          <bgColor rgb="FFFFC7CE"/>
        </patternFill>
      </fill>
    </dxf>
    <dxf>
      <fill>
        <patternFill>
          <bgColor theme="8" tint="0.79998168889431442"/>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ill>
        <patternFill>
          <bgColor theme="0" tint="-0.14996795556505021"/>
        </patternFill>
      </fill>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ill>
        <patternFill>
          <bgColor theme="0" tint="-0.14996795556505021"/>
        </patternFill>
      </fill>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left/>
        <vertical/>
        <horizontal/>
      </border>
    </dxf>
    <dxf>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border>
        <top style="thin">
          <color auto="1"/>
        </top>
        <bottom style="thin">
          <color auto="1"/>
        </bottom>
        <vertical/>
        <horizontal/>
      </border>
    </dxf>
    <dxf>
      <border>
        <top style="thin">
          <color auto="1"/>
        </top>
        <vertical/>
        <horizontal/>
      </border>
    </dxf>
    <dxf>
      <border>
        <top/>
        <vertical/>
        <horizontal/>
      </border>
    </dxf>
  </dxfs>
  <tableStyles count="0" defaultTableStyle="TableStyleMedium2" defaultPivotStyle="PivotStyleLight16"/>
  <colors>
    <mruColors>
      <color rgb="FFFF9933"/>
      <color rgb="FFFFFF66"/>
      <color rgb="FFA50021"/>
      <color rgb="FF822E3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IDS%20R1%20RCC%20&amp;%20R8%20PR-DDC%20plan\New%20funding%20model\NFM%20WP%204%20Nov%202014\Revise%20Global%20Fund%20Budget%20Template%202014-11-6-%20PR-DDC%20NFM%20ed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kuzmanovska\AppData\Local\Microsoft\Windows\Temporary%20Internet%20Files\Content.Outlook\02OADL6S\DDC_Raks_TB_HIV_NFM_PF_THA_09%2010%202014%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IDS%20R1%20RCC%20&amp;%20R8%20PR-DDC%20plan\New%20funding%20model\PF%20NFM%20assign%20report%20for%20NAP%20&amp;%20NTP\Summary%20PR-DDC%20Raks%20TB%20HIV%20NFM%20PF%20THA-%20GF%20-%2026%20Dec%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up"/>
      <sheetName val="Translations"/>
      <sheetName val="Detailed Budget"/>
      <sheetName val="Assumptions TRC"/>
      <sheetName val="Assumptions HR"/>
      <sheetName val="Assumptions Other"/>
      <sheetName val="Budget Summary"/>
      <sheetName val="Rank unique Mod-Int-PR"/>
      <sheetName val="Concept Note Module Budget"/>
      <sheetName val="Country"/>
      <sheetName val="Recipient"/>
      <sheetName val="Currencies"/>
      <sheetName val="Assumptions"/>
      <sheetName val="CatCmp"/>
      <sheetName val="CatModules"/>
      <sheetName val="ModInCmp"/>
      <sheetName val="CatInt"/>
      <sheetName val="Budget Lines"/>
      <sheetName val="ActivityConcat"/>
      <sheetName val="CostGroup"/>
      <sheetName val="Cost Inputs"/>
      <sheetName val="CatCoverage"/>
      <sheetName val="Definitions"/>
    </sheetNames>
    <sheetDataSet>
      <sheetData sheetId="0"/>
      <sheetData sheetId="1">
        <row r="2">
          <cell r="B2" t="str">
            <v>English</v>
          </cell>
        </row>
        <row r="4">
          <cell r="D4">
            <v>0</v>
          </cell>
        </row>
      </sheetData>
      <sheetData sheetId="2">
        <row r="1">
          <cell r="C1">
            <v>0</v>
          </cell>
        </row>
      </sheetData>
      <sheetData sheetId="3"/>
      <sheetData sheetId="4"/>
      <sheetData sheetId="5"/>
      <sheetData sheetId="6"/>
      <sheetData sheetId="7"/>
      <sheetData sheetId="8"/>
      <sheetData sheetId="9"/>
      <sheetData sheetId="10">
        <row r="2">
          <cell r="A2" t="str">
            <v>Afghanistan</v>
          </cell>
        </row>
      </sheetData>
      <sheetData sheetId="11">
        <row r="1">
          <cell r="B1" t="str">
            <v>PR</v>
          </cell>
        </row>
      </sheetData>
      <sheetData sheetId="12">
        <row r="2">
          <cell r="A2" t="str">
            <v>Afghanistan</v>
          </cell>
        </row>
      </sheetData>
      <sheetData sheetId="13">
        <row r="2">
          <cell r="A2" t="str">
            <v>Detailed workings</v>
          </cell>
        </row>
      </sheetData>
      <sheetData sheetId="14">
        <row r="1">
          <cell r="C1" t="str">
            <v>Label</v>
          </cell>
        </row>
      </sheetData>
      <sheetData sheetId="15"/>
      <sheetData sheetId="16">
        <row r="1">
          <cell r="A1" t="str">
            <v>CatModRowNbr</v>
          </cell>
        </row>
      </sheetData>
      <sheetData sheetId="17"/>
      <sheetData sheetId="18">
        <row r="2">
          <cell r="D2">
            <v>1</v>
          </cell>
        </row>
      </sheetData>
      <sheetData sheetId="19"/>
      <sheetData sheetId="20"/>
      <sheetData sheetId="21">
        <row r="2">
          <cell r="S2">
            <v>55</v>
          </cell>
        </row>
        <row r="3">
          <cell r="N3" t="str">
            <v>1.1 Salaries - program management</v>
          </cell>
        </row>
      </sheetData>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Framework"/>
      <sheetName val="Translations"/>
      <sheetName val="Performance Framework "/>
      <sheetName val="Disaggregation"/>
      <sheetName val="DisaggCoverage"/>
      <sheetName val="DisaggOutcome"/>
      <sheetName val="DisaggImpact"/>
      <sheetName val="CatIndDisaggrGrp"/>
      <sheetName val="CatIndDisaggrGrpValues"/>
      <sheetName val="CatCoverage"/>
      <sheetName val="CatImpact"/>
      <sheetName val="CatOutcome"/>
      <sheetName val="IndDisaggrGrpInCov"/>
      <sheetName val="IndDisaggrGrpInImpact"/>
      <sheetName val="IndDisaggrGrpInOutcome"/>
      <sheetName val="CatTESTgranPeriod"/>
      <sheetName val="FiscCycleInCtry"/>
      <sheetName val="Definitions"/>
      <sheetName val="CatCmp"/>
      <sheetName val="CatModules"/>
      <sheetName val="CatInt"/>
      <sheetName val="CatDataSrc"/>
      <sheetName val="Ctry-notMulti"/>
      <sheetName val="$Ranges$"/>
      <sheetName val="$Meta$"/>
      <sheetName val="ModInCmp"/>
      <sheetName val="ImpactInCmp"/>
      <sheetName val="DataSrcInCmp"/>
      <sheetName val="OutcomeInC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Framework"/>
      <sheetName val="Translations"/>
      <sheetName val="Performance Framework "/>
      <sheetName val="Disaggregation"/>
      <sheetName val="DisaggCoverage"/>
      <sheetName val="DisaggOutcome"/>
      <sheetName val="DisaggImpact"/>
      <sheetName val="CatIndDisaggrGrp"/>
      <sheetName val="CatIndDisaggrGrpValues"/>
      <sheetName val="CatCoverage"/>
      <sheetName val="CatImpact"/>
      <sheetName val="CatOutcome"/>
      <sheetName val="IndDisaggrGrpInCov"/>
      <sheetName val="IndDisaggrGrpInImpact"/>
      <sheetName val="IndDisaggrGrpInOutcome"/>
      <sheetName val="CatTESTgranPeriod"/>
      <sheetName val="FiscCycleInCtry"/>
      <sheetName val="Definitions"/>
      <sheetName val="CatCmp"/>
      <sheetName val="CatModules"/>
      <sheetName val="CatInt"/>
      <sheetName val="CatDataSrc"/>
      <sheetName val="Ctry-notMulti"/>
      <sheetName val="$Ranges$"/>
      <sheetName val="$Meta$"/>
      <sheetName val="ModInCmp"/>
      <sheetName val="ImpactInCmp"/>
      <sheetName val="DataSrcInCmp"/>
      <sheetName val="OutcomeInC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5" sqref="C15"/>
    </sheetView>
  </sheetViews>
  <sheetFormatPr defaultRowHeight="12.75" x14ac:dyDescent="0.2"/>
  <cols>
    <col min="1" max="1" width="10.140625" style="37" bestFit="1" customWidth="1"/>
    <col min="2" max="2" width="9.28515625" customWidth="1"/>
    <col min="3" max="3" width="107.28515625" customWidth="1"/>
  </cols>
  <sheetData>
    <row r="1" spans="1:3" s="35" customFormat="1" x14ac:dyDescent="0.2">
      <c r="A1" s="36" t="s">
        <v>2546</v>
      </c>
      <c r="B1" s="35" t="s">
        <v>2547</v>
      </c>
      <c r="C1" s="35" t="s">
        <v>2548</v>
      </c>
    </row>
    <row r="2" spans="1:3" s="38" customFormat="1" x14ac:dyDescent="0.2">
      <c r="A2" s="374">
        <v>41823</v>
      </c>
      <c r="B2" s="374" t="s">
        <v>4596</v>
      </c>
      <c r="C2" s="38" t="s">
        <v>4570</v>
      </c>
    </row>
    <row r="3" spans="1:3" s="38" customFormat="1" x14ac:dyDescent="0.2">
      <c r="A3" s="374"/>
      <c r="B3" s="374"/>
      <c r="C3" s="38" t="s">
        <v>4573</v>
      </c>
    </row>
    <row r="4" spans="1:3" x14ac:dyDescent="0.2">
      <c r="A4" s="374"/>
      <c r="B4" s="374"/>
      <c r="C4" s="39" t="s">
        <v>4575</v>
      </c>
    </row>
    <row r="5" spans="1:3" x14ac:dyDescent="0.2">
      <c r="A5" s="374"/>
      <c r="B5" s="374"/>
      <c r="C5" s="39" t="s">
        <v>4574</v>
      </c>
    </row>
    <row r="6" spans="1:3" x14ac:dyDescent="0.2">
      <c r="A6" s="374"/>
      <c r="B6" s="374"/>
      <c r="C6" s="39" t="s">
        <v>4576</v>
      </c>
    </row>
    <row r="7" spans="1:3" x14ac:dyDescent="0.2">
      <c r="A7" s="374"/>
      <c r="B7" s="374"/>
      <c r="C7" s="39" t="s">
        <v>4577</v>
      </c>
    </row>
    <row r="8" spans="1:3" x14ac:dyDescent="0.2">
      <c r="A8" s="374"/>
      <c r="B8" s="374"/>
      <c r="C8" s="39" t="s">
        <v>4578</v>
      </c>
    </row>
    <row r="9" spans="1:3" x14ac:dyDescent="0.2">
      <c r="A9" s="374"/>
      <c r="B9" s="374"/>
      <c r="C9" s="39" t="s">
        <v>4579</v>
      </c>
    </row>
    <row r="10" spans="1:3" x14ac:dyDescent="0.2">
      <c r="A10" s="374"/>
      <c r="B10" s="374"/>
      <c r="C10" s="39" t="s">
        <v>4587</v>
      </c>
    </row>
    <row r="11" spans="1:3" x14ac:dyDescent="0.2">
      <c r="A11" s="376">
        <v>41859</v>
      </c>
      <c r="B11" s="375" t="s">
        <v>4596</v>
      </c>
      <c r="C11" s="39" t="s">
        <v>4634</v>
      </c>
    </row>
    <row r="12" spans="1:3" x14ac:dyDescent="0.2">
      <c r="A12" s="375"/>
      <c r="B12" s="375"/>
      <c r="C12" s="39" t="s">
        <v>4638</v>
      </c>
    </row>
    <row r="13" spans="1:3" x14ac:dyDescent="0.2">
      <c r="A13" s="375"/>
      <c r="B13" s="375"/>
      <c r="C13" s="39" t="s">
        <v>4639</v>
      </c>
    </row>
    <row r="14" spans="1:3" x14ac:dyDescent="0.2">
      <c r="A14" s="375"/>
      <c r="B14" s="375"/>
      <c r="C14" s="39" t="s">
        <v>4645</v>
      </c>
    </row>
    <row r="15" spans="1:3" x14ac:dyDescent="0.2">
      <c r="A15" s="375"/>
      <c r="B15" s="375"/>
      <c r="C15" s="39" t="s">
        <v>4646</v>
      </c>
    </row>
  </sheetData>
  <mergeCells count="4">
    <mergeCell ref="A2:A10"/>
    <mergeCell ref="B2:B10"/>
    <mergeCell ref="B11:B15"/>
    <mergeCell ref="A11:A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pane ySplit="1" topLeftCell="A2" activePane="bottomLeft" state="frozen"/>
      <selection pane="bottomLeft" activeCell="A19" sqref="A19"/>
    </sheetView>
  </sheetViews>
  <sheetFormatPr defaultRowHeight="12.75" x14ac:dyDescent="0.2"/>
  <cols>
    <col min="1" max="1" width="14.42578125" style="186" bestFit="1" customWidth="1"/>
    <col min="2" max="2" width="24.28515625" style="186" bestFit="1" customWidth="1"/>
    <col min="3" max="3" width="28.28515625" style="186" customWidth="1"/>
    <col min="4" max="4" width="31.28515625" style="186" customWidth="1"/>
    <col min="5" max="5" width="27.7109375" style="186" bestFit="1" customWidth="1"/>
    <col min="6" max="6" width="25.140625" style="186" bestFit="1" customWidth="1"/>
    <col min="7" max="7" width="21.42578125" style="186" customWidth="1"/>
    <col min="8" max="16384" width="9.140625" style="186"/>
  </cols>
  <sheetData>
    <row r="1" spans="1:7" x14ac:dyDescent="0.2">
      <c r="A1" s="186" t="s">
        <v>3669</v>
      </c>
      <c r="B1" s="186" t="s">
        <v>608</v>
      </c>
      <c r="C1" s="186" t="s">
        <v>3802</v>
      </c>
      <c r="D1" s="186" t="s">
        <v>3803</v>
      </c>
      <c r="E1" s="186" t="s">
        <v>3804</v>
      </c>
      <c r="F1" s="186" t="s">
        <v>3805</v>
      </c>
      <c r="G1" s="186" t="s">
        <v>4066</v>
      </c>
    </row>
    <row r="2" spans="1:7" x14ac:dyDescent="0.2">
      <c r="A2" s="186">
        <v>1</v>
      </c>
      <c r="B2" s="186" t="str">
        <f t="shared" ref="B2:B18" ca="1" si="0">OFFSET(C2,0,LangOffset,1,1)</f>
        <v>Sex</v>
      </c>
      <c r="C2" s="162" t="s">
        <v>3642</v>
      </c>
      <c r="D2" s="162" t="s">
        <v>3806</v>
      </c>
      <c r="E2" s="194" t="s">
        <v>3807</v>
      </c>
      <c r="F2" s="194" t="s">
        <v>3808</v>
      </c>
      <c r="G2" s="186">
        <f>COUNTIF(CatIndDisaggrGrpValues!$A:$A,CatIndDisaggrGrp!A2)</f>
        <v>3</v>
      </c>
    </row>
    <row r="3" spans="1:7" x14ac:dyDescent="0.2">
      <c r="A3" s="186">
        <v>2</v>
      </c>
      <c r="B3" s="186" t="str">
        <f t="shared" ca="1" si="0"/>
        <v>HIV test result</v>
      </c>
      <c r="C3" s="162" t="s">
        <v>3809</v>
      </c>
      <c r="D3" s="162" t="s">
        <v>3810</v>
      </c>
      <c r="E3" s="194" t="s">
        <v>3811</v>
      </c>
      <c r="F3" s="194" t="s">
        <v>3812</v>
      </c>
      <c r="G3" s="186">
        <f>COUNTIF(CatIndDisaggrGrpValues!$A:$A,CatIndDisaggrGrp!A3)</f>
        <v>3</v>
      </c>
    </row>
    <row r="4" spans="1:7" x14ac:dyDescent="0.2">
      <c r="A4" s="186">
        <v>3</v>
      </c>
      <c r="B4" s="186" t="str">
        <f t="shared" ca="1" si="0"/>
        <v>HIV status-pregnant women</v>
      </c>
      <c r="C4" s="162" t="s">
        <v>3813</v>
      </c>
      <c r="D4" s="194" t="s">
        <v>3814</v>
      </c>
      <c r="E4" s="194" t="s">
        <v>3815</v>
      </c>
      <c r="F4" s="194" t="s">
        <v>4355</v>
      </c>
      <c r="G4" s="186">
        <f>COUNTIF(CatIndDisaggrGrpValues!$A:$A,CatIndDisaggrGrp!A4)</f>
        <v>3</v>
      </c>
    </row>
    <row r="5" spans="1:7" x14ac:dyDescent="0.2">
      <c r="A5" s="186">
        <v>4</v>
      </c>
      <c r="B5" s="186" t="str">
        <f t="shared" ca="1" si="0"/>
        <v>Type of regimen</v>
      </c>
      <c r="C5" s="162" t="s">
        <v>3817</v>
      </c>
      <c r="D5" s="194" t="s">
        <v>3818</v>
      </c>
      <c r="E5" s="194" t="s">
        <v>3819</v>
      </c>
      <c r="F5" s="194" t="s">
        <v>3820</v>
      </c>
      <c r="G5" s="186">
        <f>COUNTIF(CatIndDisaggrGrpValues!$A:$A,CatIndDisaggrGrp!A5)</f>
        <v>5</v>
      </c>
    </row>
    <row r="6" spans="1:7" x14ac:dyDescent="0.2">
      <c r="A6" s="186">
        <v>5</v>
      </c>
      <c r="B6" s="186" t="str">
        <f t="shared" ca="1" si="0"/>
        <v>Age</v>
      </c>
      <c r="C6" s="162" t="s">
        <v>3641</v>
      </c>
      <c r="D6" s="194" t="s">
        <v>3641</v>
      </c>
      <c r="E6" s="194" t="s">
        <v>3821</v>
      </c>
      <c r="F6" s="194" t="s">
        <v>3822</v>
      </c>
      <c r="G6" s="186">
        <f>COUNTIF(CatIndDisaggrGrpValues!$A:$A,CatIndDisaggrGrp!A6)</f>
        <v>2</v>
      </c>
    </row>
    <row r="7" spans="1:7" x14ac:dyDescent="0.2">
      <c r="A7" s="186">
        <v>6</v>
      </c>
      <c r="B7" s="186" t="str">
        <f t="shared" ca="1" si="0"/>
        <v>Targeted risk group</v>
      </c>
      <c r="C7" s="162" t="s">
        <v>3823</v>
      </c>
      <c r="D7" s="194" t="s">
        <v>3824</v>
      </c>
      <c r="E7" s="194" t="s">
        <v>3825</v>
      </c>
      <c r="F7" s="194" t="s">
        <v>3826</v>
      </c>
      <c r="G7" s="186">
        <f>COUNTIF(CatIndDisaggrGrpValues!$A:$A,CatIndDisaggrGrp!A7)</f>
        <v>5</v>
      </c>
    </row>
    <row r="8" spans="1:7" x14ac:dyDescent="0.2">
      <c r="A8" s="186">
        <v>7</v>
      </c>
      <c r="B8" s="186" t="str">
        <f t="shared" ca="1" si="0"/>
        <v>Age</v>
      </c>
      <c r="C8" s="162" t="s">
        <v>3641</v>
      </c>
      <c r="D8" s="194" t="s">
        <v>3641</v>
      </c>
      <c r="E8" s="194" t="s">
        <v>3821</v>
      </c>
      <c r="F8" s="194" t="s">
        <v>3822</v>
      </c>
      <c r="G8" s="186">
        <f>COUNTIF(CatIndDisaggrGrpValues!$A:$A,CatIndDisaggrGrp!A8)</f>
        <v>2</v>
      </c>
    </row>
    <row r="9" spans="1:7" x14ac:dyDescent="0.2">
      <c r="A9" s="186">
        <v>8</v>
      </c>
      <c r="B9" s="186" t="str">
        <f t="shared" ca="1" si="0"/>
        <v>Type of testing</v>
      </c>
      <c r="C9" s="162" t="s">
        <v>3827</v>
      </c>
      <c r="D9" s="194" t="s">
        <v>3828</v>
      </c>
      <c r="E9" s="194" t="s">
        <v>3829</v>
      </c>
      <c r="F9" s="194" t="s">
        <v>3830</v>
      </c>
      <c r="G9" s="186">
        <f>COUNTIF(CatIndDisaggrGrpValues!$A:$A,CatIndDisaggrGrp!A9)</f>
        <v>2</v>
      </c>
    </row>
    <row r="10" spans="1:7" x14ac:dyDescent="0.2">
      <c r="A10" s="186">
        <v>9</v>
      </c>
      <c r="B10" s="186" t="str">
        <f t="shared" ca="1" si="0"/>
        <v>Type of treatment</v>
      </c>
      <c r="C10" s="162" t="s">
        <v>3831</v>
      </c>
      <c r="D10" s="194" t="s">
        <v>3832</v>
      </c>
      <c r="E10" s="194" t="s">
        <v>3819</v>
      </c>
      <c r="F10" s="194" t="s">
        <v>3833</v>
      </c>
      <c r="G10" s="186">
        <f>COUNTIF(CatIndDisaggrGrpValues!$A:$A,CatIndDisaggrGrp!A10)</f>
        <v>2</v>
      </c>
    </row>
    <row r="11" spans="1:7" x14ac:dyDescent="0.2">
      <c r="A11" s="186">
        <v>10</v>
      </c>
      <c r="B11" s="186" t="str">
        <f t="shared" ca="1" si="0"/>
        <v>Specialization</v>
      </c>
      <c r="C11" s="194" t="s">
        <v>3834</v>
      </c>
      <c r="D11" s="194" t="s">
        <v>3835</v>
      </c>
      <c r="E11" s="194" t="s">
        <v>3836</v>
      </c>
      <c r="F11" s="194" t="s">
        <v>3837</v>
      </c>
      <c r="G11" s="186">
        <f>COUNTIF(CatIndDisaggrGrpValues!$A:$A,CatIndDisaggrGrp!A11)</f>
        <v>4</v>
      </c>
    </row>
    <row r="12" spans="1:7" x14ac:dyDescent="0.2">
      <c r="A12" s="186">
        <v>11</v>
      </c>
      <c r="B12" s="186" t="str">
        <f t="shared" ca="1" si="0"/>
        <v>Species</v>
      </c>
      <c r="C12" s="162" t="s">
        <v>3838</v>
      </c>
      <c r="D12" s="194" t="s">
        <v>3839</v>
      </c>
      <c r="E12" s="194" t="s">
        <v>3840</v>
      </c>
      <c r="F12" s="194" t="s">
        <v>3841</v>
      </c>
      <c r="G12" s="186">
        <f>COUNTIF(CatIndDisaggrGrpValues!$A:$A,CatIndDisaggrGrp!A12)</f>
        <v>3</v>
      </c>
    </row>
    <row r="13" spans="1:7" x14ac:dyDescent="0.2">
      <c r="A13" s="186">
        <v>12</v>
      </c>
      <c r="B13" s="186" t="str">
        <f t="shared" ca="1" si="0"/>
        <v>Duration of treatment</v>
      </c>
      <c r="C13" s="162" t="s">
        <v>3842</v>
      </c>
      <c r="D13" s="194" t="s">
        <v>4091</v>
      </c>
      <c r="E13" s="194" t="s">
        <v>4118</v>
      </c>
      <c r="F13" s="194" t="s">
        <v>4356</v>
      </c>
      <c r="G13" s="186">
        <f>COUNTIF(CatIndDisaggrGrpValues!$A:$A,CatIndDisaggrGrp!A13)</f>
        <v>3</v>
      </c>
    </row>
    <row r="14" spans="1:7" x14ac:dyDescent="0.2">
      <c r="A14" s="186">
        <v>13</v>
      </c>
      <c r="B14" s="186" t="str">
        <f t="shared" ca="1" si="0"/>
        <v>Age</v>
      </c>
      <c r="C14" s="162" t="s">
        <v>3641</v>
      </c>
      <c r="D14" s="194" t="s">
        <v>3641</v>
      </c>
      <c r="E14" s="194" t="s">
        <v>3821</v>
      </c>
      <c r="F14" s="194" t="s">
        <v>3822</v>
      </c>
      <c r="G14" s="186">
        <f>COUNTIF(CatIndDisaggrGrpValues!$A:$A,CatIndDisaggrGrp!A14)</f>
        <v>2</v>
      </c>
    </row>
    <row r="15" spans="1:7" x14ac:dyDescent="0.2">
      <c r="A15" s="186">
        <v>14</v>
      </c>
      <c r="B15" s="186" t="str">
        <f t="shared" ca="1" si="0"/>
        <v>KAPs/high risk groups</v>
      </c>
      <c r="C15" s="162" t="s">
        <v>3843</v>
      </c>
      <c r="D15" s="194" t="s">
        <v>4092</v>
      </c>
      <c r="E15" s="194" t="s">
        <v>4119</v>
      </c>
      <c r="F15" s="194" t="s">
        <v>4357</v>
      </c>
      <c r="G15" s="186">
        <f>COUNTIF(CatIndDisaggrGrpValues!$A:$A,CatIndDisaggrGrp!A15)</f>
        <v>4</v>
      </c>
    </row>
    <row r="16" spans="1:7" x14ac:dyDescent="0.2">
      <c r="A16" s="186">
        <v>15</v>
      </c>
      <c r="B16" s="186" t="str">
        <f t="shared" ca="1" si="0"/>
        <v>Case definition</v>
      </c>
      <c r="C16" s="162" t="s">
        <v>3844</v>
      </c>
      <c r="D16" s="194" t="s">
        <v>4093</v>
      </c>
      <c r="E16" s="194" t="s">
        <v>4120</v>
      </c>
      <c r="F16" s="194" t="s">
        <v>4358</v>
      </c>
      <c r="G16" s="186">
        <f>COUNTIF(CatIndDisaggrGrpValues!$A:$A,CatIndDisaggrGrp!A16)</f>
        <v>2</v>
      </c>
    </row>
    <row r="17" spans="1:7" x14ac:dyDescent="0.2">
      <c r="A17" s="186">
        <v>16</v>
      </c>
      <c r="B17" s="186" t="str">
        <f t="shared" ca="1" si="0"/>
        <v>Age</v>
      </c>
      <c r="C17" s="162" t="s">
        <v>3641</v>
      </c>
      <c r="D17" s="194" t="s">
        <v>3641</v>
      </c>
      <c r="E17" s="194" t="s">
        <v>3821</v>
      </c>
      <c r="F17" s="194" t="s">
        <v>3822</v>
      </c>
      <c r="G17" s="186">
        <f>COUNTIF(CatIndDisaggrGrpValues!$A:$A,CatIndDisaggrGrp!A17)</f>
        <v>2</v>
      </c>
    </row>
    <row r="18" spans="1:7" x14ac:dyDescent="0.2">
      <c r="A18" s="186">
        <v>17</v>
      </c>
      <c r="B18" s="186" t="str">
        <f t="shared" ca="1" si="0"/>
        <v>HIV status</v>
      </c>
      <c r="C18" s="162" t="s">
        <v>3845</v>
      </c>
      <c r="D18" s="194" t="s">
        <v>3814</v>
      </c>
      <c r="E18" s="194" t="s">
        <v>3815</v>
      </c>
      <c r="F18" s="194" t="s">
        <v>3816</v>
      </c>
      <c r="G18" s="186">
        <f>COUNTIF(CatIndDisaggrGrpValues!$A:$A,CatIndDisaggrGrp!A18)</f>
        <v>2</v>
      </c>
    </row>
    <row r="19" spans="1:7" x14ac:dyDescent="0.2">
      <c r="A19" s="186">
        <v>18</v>
      </c>
      <c r="B19" s="186" t="str">
        <f t="shared" ref="B19" ca="1" si="1">OFFSET(C19,0,LangOffset,1,1)</f>
        <v>Sex</v>
      </c>
      <c r="C19" s="162" t="s">
        <v>3642</v>
      </c>
      <c r="D19" s="162" t="s">
        <v>3806</v>
      </c>
      <c r="E19" s="194" t="s">
        <v>3807</v>
      </c>
      <c r="F19" s="194" t="s">
        <v>3808</v>
      </c>
      <c r="G19" s="186">
        <f>COUNTIF(CatIndDisaggrGrpValues!$A:$A,CatIndDisaggrGrp!A19)</f>
        <v>2</v>
      </c>
    </row>
  </sheetData>
  <sheetProtection password="C911"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2"/>
  <sheetViews>
    <sheetView workbookViewId="0">
      <pane ySplit="1" topLeftCell="A2" activePane="bottomLeft" state="frozen"/>
      <selection pane="bottomLeft" activeCell="C2" sqref="C2"/>
    </sheetView>
  </sheetViews>
  <sheetFormatPr defaultRowHeight="12.75" x14ac:dyDescent="0.2"/>
  <cols>
    <col min="1" max="1" width="14.140625" style="186" bestFit="1" customWidth="1"/>
    <col min="2" max="2" width="23" style="186" bestFit="1" customWidth="1"/>
    <col min="3" max="3" width="19" style="186" customWidth="1"/>
    <col min="4" max="4" width="11.28515625" style="186" customWidth="1"/>
    <col min="5" max="5" width="20.5703125" style="186" bestFit="1" customWidth="1"/>
    <col min="6" max="6" width="21.140625" style="186" bestFit="1" customWidth="1"/>
    <col min="7" max="7" width="25.140625" style="186" bestFit="1" customWidth="1"/>
    <col min="8" max="8" width="26" style="186" customWidth="1"/>
    <col min="9" max="16384" width="9.140625" style="186"/>
  </cols>
  <sheetData>
    <row r="1" spans="1:8" x14ac:dyDescent="0.2">
      <c r="A1" s="187" t="s">
        <v>3669</v>
      </c>
      <c r="B1" s="187" t="s">
        <v>3670</v>
      </c>
      <c r="C1" s="187" t="s">
        <v>3671</v>
      </c>
      <c r="D1" s="187" t="s">
        <v>608</v>
      </c>
      <c r="E1" s="187" t="s">
        <v>3672</v>
      </c>
      <c r="F1" s="187" t="s">
        <v>3673</v>
      </c>
      <c r="G1" s="187" t="s">
        <v>3674</v>
      </c>
      <c r="H1" s="187" t="s">
        <v>3675</v>
      </c>
    </row>
    <row r="2" spans="1:8" x14ac:dyDescent="0.2">
      <c r="A2" s="186">
        <v>1</v>
      </c>
      <c r="B2" s="186" t="str">
        <f>VLOOKUP(A2,CatIndDisaggrGrp!A:C,3,FALSE)</f>
        <v>Sex</v>
      </c>
      <c r="C2" s="186">
        <v>5</v>
      </c>
      <c r="D2" s="186" t="str">
        <f t="shared" ref="D2:D33" ca="1" si="0">OFFSET(E2,0,LangOffset,1,1)</f>
        <v>Male</v>
      </c>
      <c r="E2" s="162" t="s">
        <v>3846</v>
      </c>
      <c r="F2" s="194" t="s">
        <v>3676</v>
      </c>
      <c r="G2" s="194" t="s">
        <v>3677</v>
      </c>
      <c r="H2" s="194" t="s">
        <v>3678</v>
      </c>
    </row>
    <row r="3" spans="1:8" x14ac:dyDescent="0.2">
      <c r="A3" s="186">
        <v>1</v>
      </c>
      <c r="B3" s="186" t="str">
        <f>VLOOKUP(A3,CatIndDisaggrGrp!A:C,3,FALSE)</f>
        <v>Sex</v>
      </c>
      <c r="C3" s="186">
        <v>10</v>
      </c>
      <c r="D3" s="186" t="str">
        <f t="shared" ca="1" si="0"/>
        <v>Female</v>
      </c>
      <c r="E3" s="162" t="s">
        <v>3847</v>
      </c>
      <c r="F3" s="194" t="s">
        <v>3679</v>
      </c>
      <c r="G3" s="194" t="s">
        <v>3680</v>
      </c>
      <c r="H3" s="194" t="s">
        <v>3681</v>
      </c>
    </row>
    <row r="4" spans="1:8" x14ac:dyDescent="0.2">
      <c r="A4" s="186">
        <v>1</v>
      </c>
      <c r="B4" s="186" t="str">
        <f>VLOOKUP(A4,CatIndDisaggrGrp!A:C,3,FALSE)</f>
        <v>Sex</v>
      </c>
      <c r="C4" s="186">
        <v>15</v>
      </c>
      <c r="D4" s="186" t="str">
        <f t="shared" ca="1" si="0"/>
        <v>Transgender</v>
      </c>
      <c r="E4" s="162" t="s">
        <v>3848</v>
      </c>
      <c r="F4" s="194" t="s">
        <v>3682</v>
      </c>
      <c r="G4" s="194" t="s">
        <v>3683</v>
      </c>
      <c r="H4" s="194" t="s">
        <v>3684</v>
      </c>
    </row>
    <row r="5" spans="1:8" x14ac:dyDescent="0.2">
      <c r="A5" s="186">
        <v>2</v>
      </c>
      <c r="B5" s="186" t="str">
        <f>VLOOKUP(A5,CatIndDisaggrGrp!A:C,3,FALSE)</f>
        <v>HIV test result</v>
      </c>
      <c r="C5" s="186">
        <v>50</v>
      </c>
      <c r="D5" s="186" t="str">
        <f t="shared" ca="1" si="0"/>
        <v>Positive</v>
      </c>
      <c r="E5" s="194" t="s">
        <v>3849</v>
      </c>
      <c r="F5" s="194" t="s">
        <v>4094</v>
      </c>
      <c r="G5" s="194" t="s">
        <v>4121</v>
      </c>
      <c r="H5" s="194" t="s">
        <v>4330</v>
      </c>
    </row>
    <row r="6" spans="1:8" x14ac:dyDescent="0.2">
      <c r="A6" s="186">
        <v>2</v>
      </c>
      <c r="B6" s="186" t="str">
        <f>VLOOKUP(A6,CatIndDisaggrGrp!A:C,3,FALSE)</f>
        <v>HIV test result</v>
      </c>
      <c r="C6" s="186">
        <v>55</v>
      </c>
      <c r="D6" s="186" t="str">
        <f t="shared" ca="1" si="0"/>
        <v>Negative</v>
      </c>
      <c r="E6" s="194" t="s">
        <v>3850</v>
      </c>
      <c r="F6" s="194" t="s">
        <v>4095</v>
      </c>
      <c r="G6" s="194" t="s">
        <v>4122</v>
      </c>
      <c r="H6" s="194" t="s">
        <v>4331</v>
      </c>
    </row>
    <row r="7" spans="1:8" x14ac:dyDescent="0.2">
      <c r="A7" s="186">
        <v>2</v>
      </c>
      <c r="B7" s="186" t="str">
        <f>VLOOKUP(A7,CatIndDisaggrGrp!A:C,3,FALSE)</f>
        <v>HIV test result</v>
      </c>
      <c r="C7" s="186">
        <v>60</v>
      </c>
      <c r="D7" s="186" t="str">
        <f t="shared" ca="1" si="0"/>
        <v>Not documented</v>
      </c>
      <c r="E7" s="194" t="s">
        <v>3851</v>
      </c>
      <c r="F7" s="194" t="s">
        <v>4096</v>
      </c>
      <c r="G7" s="194" t="s">
        <v>4123</v>
      </c>
      <c r="H7" s="194" t="s">
        <v>4332</v>
      </c>
    </row>
    <row r="8" spans="1:8" x14ac:dyDescent="0.2">
      <c r="A8" s="186">
        <v>3</v>
      </c>
      <c r="B8" s="186" t="str">
        <f>VLOOKUP(A8,CatIndDisaggrGrp!A:C,3,FALSE)</f>
        <v>HIV status-pregnant women</v>
      </c>
      <c r="C8" s="186">
        <v>100</v>
      </c>
      <c r="D8" s="186" t="str">
        <f t="shared" ca="1" si="0"/>
        <v>Known positive HIV infection at ANC</v>
      </c>
      <c r="E8" s="194" t="s">
        <v>3852</v>
      </c>
      <c r="F8" s="194" t="s">
        <v>4097</v>
      </c>
      <c r="G8" s="194" t="s">
        <v>4124</v>
      </c>
      <c r="H8" s="194" t="s">
        <v>4333</v>
      </c>
    </row>
    <row r="9" spans="1:8" x14ac:dyDescent="0.2">
      <c r="A9" s="186">
        <v>3</v>
      </c>
      <c r="B9" s="186" t="str">
        <f>VLOOKUP(A9,CatIndDisaggrGrp!A:C,3,FALSE)</f>
        <v>HIV status-pregnant women</v>
      </c>
      <c r="C9" s="186">
        <v>100</v>
      </c>
      <c r="D9" s="186" t="str">
        <f t="shared" ca="1" si="0"/>
        <v xml:space="preserve">Newly identified as HIV positive </v>
      </c>
      <c r="E9" s="194" t="s">
        <v>3853</v>
      </c>
      <c r="F9" s="194" t="s">
        <v>4098</v>
      </c>
      <c r="G9" s="194" t="s">
        <v>4125</v>
      </c>
      <c r="H9" s="194" t="s">
        <v>4334</v>
      </c>
    </row>
    <row r="10" spans="1:8" x14ac:dyDescent="0.2">
      <c r="A10" s="186">
        <v>3</v>
      </c>
      <c r="B10" s="186" t="str">
        <f>VLOOKUP(A10,CatIndDisaggrGrp!A:C,3,FALSE)</f>
        <v>HIV status-pregnant women</v>
      </c>
      <c r="C10" s="186">
        <v>105</v>
      </c>
      <c r="D10" s="186" t="str">
        <f t="shared" ca="1" si="0"/>
        <v>Testing HIV negative</v>
      </c>
      <c r="E10" s="194" t="s">
        <v>3854</v>
      </c>
      <c r="F10" s="194" t="s">
        <v>4099</v>
      </c>
      <c r="G10" s="194" t="s">
        <v>4126</v>
      </c>
      <c r="H10" s="194" t="s">
        <v>4335</v>
      </c>
    </row>
    <row r="11" spans="1:8" x14ac:dyDescent="0.2">
      <c r="A11" s="186">
        <v>4</v>
      </c>
      <c r="B11" s="186" t="str">
        <f>VLOOKUP(A11,CatIndDisaggrGrp!A:C,3,FALSE)</f>
        <v>Type of regimen</v>
      </c>
      <c r="C11" s="186">
        <v>150</v>
      </c>
      <c r="D11" s="186" t="str">
        <f t="shared" ca="1" si="0"/>
        <v>Life-long ART including Option B+ (newly initiated during current pregnancy)</v>
      </c>
      <c r="E11" s="194" t="s">
        <v>3855</v>
      </c>
      <c r="F11" s="194" t="s">
        <v>4100</v>
      </c>
      <c r="G11" s="194" t="s">
        <v>4127</v>
      </c>
      <c r="H11" s="194" t="s">
        <v>4336</v>
      </c>
    </row>
    <row r="12" spans="1:8" x14ac:dyDescent="0.2">
      <c r="A12" s="186">
        <v>4</v>
      </c>
      <c r="B12" s="186" t="str">
        <f>VLOOKUP(A12,CatIndDisaggrGrp!A:C,3,FALSE)</f>
        <v>Type of regimen</v>
      </c>
      <c r="C12" s="186">
        <v>155</v>
      </c>
      <c r="D12" s="186" t="str">
        <f t="shared" ca="1" si="0"/>
        <v>Life-long ART including Option B+ (already on treatment at beginning of current pregnancy)</v>
      </c>
      <c r="E12" s="194" t="s">
        <v>3856</v>
      </c>
      <c r="F12" s="194" t="s">
        <v>4101</v>
      </c>
      <c r="G12" s="194" t="s">
        <v>4128</v>
      </c>
      <c r="H12" s="194" t="s">
        <v>4337</v>
      </c>
    </row>
    <row r="13" spans="1:8" x14ac:dyDescent="0.2">
      <c r="A13" s="186">
        <v>4</v>
      </c>
      <c r="B13" s="186" t="str">
        <f>VLOOKUP(A13,CatIndDisaggrGrp!A:C,3,FALSE)</f>
        <v>Type of regimen</v>
      </c>
      <c r="C13" s="186">
        <v>160</v>
      </c>
      <c r="D13" s="186" t="str">
        <f t="shared" ca="1" si="0"/>
        <v>Maternal triple ARV prophylaxis (prophylaxis component of WHO Option B)</v>
      </c>
      <c r="E13" s="194" t="s">
        <v>3857</v>
      </c>
      <c r="F13" s="194" t="s">
        <v>4102</v>
      </c>
      <c r="G13" s="194" t="s">
        <v>4129</v>
      </c>
      <c r="H13" s="194" t="s">
        <v>4338</v>
      </c>
    </row>
    <row r="14" spans="1:8" x14ac:dyDescent="0.2">
      <c r="A14" s="186">
        <v>4</v>
      </c>
      <c r="B14" s="186" t="str">
        <f>VLOOKUP(A14,CatIndDisaggrGrp!A:C,3,FALSE)</f>
        <v>Type of regimen</v>
      </c>
      <c r="C14" s="186">
        <v>165</v>
      </c>
      <c r="D14" s="186" t="str">
        <f t="shared" ca="1" si="0"/>
        <v xml:space="preserve">Maternal AZT (prophylaxis component during pregnancy and delivery of WHO Option A) </v>
      </c>
      <c r="E14" s="194" t="s">
        <v>3858</v>
      </c>
      <c r="F14" s="194" t="s">
        <v>4103</v>
      </c>
      <c r="G14" s="194" t="s">
        <v>4130</v>
      </c>
      <c r="H14" s="194" t="s">
        <v>4339</v>
      </c>
    </row>
    <row r="15" spans="1:8" x14ac:dyDescent="0.2">
      <c r="A15" s="186">
        <v>4</v>
      </c>
      <c r="B15" s="186" t="str">
        <f>VLOOKUP(A15,CatIndDisaggrGrp!A:C,3,FALSE)</f>
        <v>Type of regimen</v>
      </c>
      <c r="C15" s="186">
        <v>170</v>
      </c>
      <c r="D15" s="186" t="str">
        <f t="shared" ca="1" si="0"/>
        <v>Single dose NVP (with or without tail) ONLY- until phased out</v>
      </c>
      <c r="E15" s="194" t="s">
        <v>3859</v>
      </c>
      <c r="F15" s="194" t="s">
        <v>4104</v>
      </c>
      <c r="G15" s="194" t="s">
        <v>4131</v>
      </c>
      <c r="H15" s="194" t="s">
        <v>4340</v>
      </c>
    </row>
    <row r="16" spans="1:8" x14ac:dyDescent="0.2">
      <c r="A16" s="186">
        <v>5</v>
      </c>
      <c r="B16" s="186" t="str">
        <f>VLOOKUP(A16,CatIndDisaggrGrp!A:C,3,FALSE)</f>
        <v>Age</v>
      </c>
      <c r="C16" s="186">
        <v>200</v>
      </c>
      <c r="D16" s="186" t="str">
        <f t="shared" ca="1" si="0"/>
        <v>&lt;15</v>
      </c>
      <c r="E16" s="162" t="s">
        <v>3685</v>
      </c>
      <c r="F16" s="194" t="s">
        <v>3686</v>
      </c>
      <c r="G16" s="194" t="s">
        <v>3685</v>
      </c>
      <c r="H16" s="194" t="s">
        <v>4341</v>
      </c>
    </row>
    <row r="17" spans="1:8" x14ac:dyDescent="0.2">
      <c r="A17" s="186">
        <v>5</v>
      </c>
      <c r="B17" s="186" t="str">
        <f>VLOOKUP(A17,CatIndDisaggrGrp!A:C,3,FALSE)</f>
        <v>Age</v>
      </c>
      <c r="C17" s="186">
        <v>205</v>
      </c>
      <c r="D17" s="186" t="str">
        <f t="shared" ca="1" si="0"/>
        <v>15+</v>
      </c>
      <c r="E17" s="162" t="s">
        <v>3688</v>
      </c>
      <c r="F17" s="216" t="s">
        <v>3689</v>
      </c>
      <c r="G17" s="194" t="s">
        <v>3688</v>
      </c>
      <c r="H17" s="194" t="s">
        <v>4342</v>
      </c>
    </row>
    <row r="18" spans="1:8" x14ac:dyDescent="0.2">
      <c r="A18" s="186">
        <v>6</v>
      </c>
      <c r="B18" s="186" t="str">
        <f>VLOOKUP(A18,CatIndDisaggrGrp!A:C,3,FALSE)</f>
        <v>Targeted risk group</v>
      </c>
      <c r="C18" s="186">
        <v>250</v>
      </c>
      <c r="D18" s="186" t="str">
        <f t="shared" ca="1" si="0"/>
        <v>Pregnant women</v>
      </c>
      <c r="E18" s="162" t="s">
        <v>3860</v>
      </c>
      <c r="F18" s="194" t="s">
        <v>3691</v>
      </c>
      <c r="G18" s="194" t="s">
        <v>3692</v>
      </c>
      <c r="H18" s="194" t="s">
        <v>3693</v>
      </c>
    </row>
    <row r="19" spans="1:8" x14ac:dyDescent="0.2">
      <c r="A19" s="186">
        <v>6</v>
      </c>
      <c r="B19" s="186" t="str">
        <f>VLOOKUP(A19,CatIndDisaggrGrp!A:C,3,FALSE)</f>
        <v>Targeted risk group</v>
      </c>
      <c r="C19" s="186">
        <v>255</v>
      </c>
      <c r="D19" s="186" t="str">
        <f t="shared" ca="1" si="0"/>
        <v>Children &lt;5</v>
      </c>
      <c r="E19" s="162" t="s">
        <v>3861</v>
      </c>
      <c r="F19" s="194" t="s">
        <v>3694</v>
      </c>
      <c r="G19" s="194" t="s">
        <v>3695</v>
      </c>
      <c r="H19" s="194" t="s">
        <v>3696</v>
      </c>
    </row>
    <row r="20" spans="1:8" x14ac:dyDescent="0.2">
      <c r="A20" s="186">
        <v>6</v>
      </c>
      <c r="B20" s="186" t="str">
        <f>VLOOKUP(A20,CatIndDisaggrGrp!A:C,3,FALSE)</f>
        <v>Targeted risk group</v>
      </c>
      <c r="C20" s="186">
        <v>260</v>
      </c>
      <c r="D20" s="186" t="str">
        <f t="shared" ca="1" si="0"/>
        <v>Migrant workers/ refugees/ IDPs</v>
      </c>
      <c r="E20" s="162" t="s">
        <v>3862</v>
      </c>
      <c r="F20" s="194" t="s">
        <v>4105</v>
      </c>
      <c r="G20" s="194" t="s">
        <v>4132</v>
      </c>
      <c r="H20" s="194" t="s">
        <v>4343</v>
      </c>
    </row>
    <row r="21" spans="1:8" x14ac:dyDescent="0.2">
      <c r="A21" s="186">
        <v>6</v>
      </c>
      <c r="B21" s="186" t="str">
        <f>VLOOKUP(A21,CatIndDisaggrGrp!A:C,3,FALSE)</f>
        <v>Targeted risk group</v>
      </c>
      <c r="C21" s="186">
        <v>265</v>
      </c>
      <c r="D21" s="186" t="str">
        <f t="shared" ca="1" si="0"/>
        <v>Prisoners</v>
      </c>
      <c r="E21" s="162" t="s">
        <v>3863</v>
      </c>
      <c r="F21" s="194" t="s">
        <v>4106</v>
      </c>
      <c r="G21" s="194" t="s">
        <v>4133</v>
      </c>
      <c r="H21" s="194" t="s">
        <v>4344</v>
      </c>
    </row>
    <row r="22" spans="1:8" x14ac:dyDescent="0.2">
      <c r="A22" s="186">
        <v>6</v>
      </c>
      <c r="B22" s="186" t="str">
        <f>VLOOKUP(A22,CatIndDisaggrGrp!A:C,3,FALSE)</f>
        <v>Targeted risk group</v>
      </c>
      <c r="C22" s="186">
        <v>290</v>
      </c>
      <c r="D22" s="186" t="str">
        <f t="shared" ca="1" si="0"/>
        <v>Others - specify</v>
      </c>
      <c r="E22" s="162" t="s">
        <v>3864</v>
      </c>
      <c r="F22" s="194" t="s">
        <v>3697</v>
      </c>
      <c r="G22" s="194" t="s">
        <v>3698</v>
      </c>
      <c r="H22" s="194" t="s">
        <v>3699</v>
      </c>
    </row>
    <row r="23" spans="1:8" x14ac:dyDescent="0.2">
      <c r="A23" s="186">
        <v>7</v>
      </c>
      <c r="B23" s="186" t="str">
        <f>VLOOKUP(A23,CatIndDisaggrGrp!A:C,3,FALSE)</f>
        <v>Age</v>
      </c>
      <c r="C23" s="186">
        <v>300</v>
      </c>
      <c r="D23" s="186" t="str">
        <f t="shared" ca="1" si="0"/>
        <v>&lt;5</v>
      </c>
      <c r="E23" s="162" t="s">
        <v>3700</v>
      </c>
      <c r="F23" s="194" t="s">
        <v>3701</v>
      </c>
      <c r="G23" s="194" t="s">
        <v>3700</v>
      </c>
      <c r="H23" s="194" t="s">
        <v>3687</v>
      </c>
    </row>
    <row r="24" spans="1:8" x14ac:dyDescent="0.2">
      <c r="A24" s="186">
        <v>7</v>
      </c>
      <c r="B24" s="186" t="str">
        <f>VLOOKUP(A24,CatIndDisaggrGrp!A:C,3,FALSE)</f>
        <v>Age</v>
      </c>
      <c r="C24" s="186">
        <v>305</v>
      </c>
      <c r="D24" s="186" t="str">
        <f t="shared" ca="1" si="0"/>
        <v>5+</v>
      </c>
      <c r="E24" s="162" t="s">
        <v>3702</v>
      </c>
      <c r="F24" s="216" t="s">
        <v>3703</v>
      </c>
      <c r="G24" s="194" t="s">
        <v>3702</v>
      </c>
      <c r="H24" s="194" t="s">
        <v>3690</v>
      </c>
    </row>
    <row r="25" spans="1:8" x14ac:dyDescent="0.2">
      <c r="A25" s="186">
        <v>8</v>
      </c>
      <c r="B25" s="186" t="str">
        <f>VLOOKUP(A25,CatIndDisaggrGrp!A:C,3,FALSE)</f>
        <v>Type of testing</v>
      </c>
      <c r="C25" s="186">
        <v>350</v>
      </c>
      <c r="D25" s="186" t="str">
        <f t="shared" ca="1" si="0"/>
        <v>Microscopy</v>
      </c>
      <c r="E25" s="162" t="s">
        <v>3865</v>
      </c>
      <c r="F25" s="194" t="s">
        <v>3704</v>
      </c>
      <c r="G25" s="194" t="s">
        <v>3705</v>
      </c>
      <c r="H25" s="194" t="s">
        <v>3706</v>
      </c>
    </row>
    <row r="26" spans="1:8" x14ac:dyDescent="0.2">
      <c r="A26" s="186">
        <v>8</v>
      </c>
      <c r="B26" s="186" t="str">
        <f>VLOOKUP(A26,CatIndDisaggrGrp!A:C,3,FALSE)</f>
        <v>Type of testing</v>
      </c>
      <c r="C26" s="186">
        <v>355</v>
      </c>
      <c r="D26" s="186" t="str">
        <f t="shared" ca="1" si="0"/>
        <v>RDTs</v>
      </c>
      <c r="E26" s="162" t="s">
        <v>3707</v>
      </c>
      <c r="F26" s="194" t="s">
        <v>3708</v>
      </c>
      <c r="G26" s="194" t="s">
        <v>3709</v>
      </c>
      <c r="H26" s="194" t="s">
        <v>3710</v>
      </c>
    </row>
    <row r="27" spans="1:8" x14ac:dyDescent="0.2">
      <c r="A27" s="186">
        <v>9</v>
      </c>
      <c r="B27" s="186" t="str">
        <f>VLOOKUP(A27,CatIndDisaggrGrp!A:C,3,FALSE)</f>
        <v>Type of treatment</v>
      </c>
      <c r="C27" s="186">
        <v>400</v>
      </c>
      <c r="D27" s="186" t="str">
        <f t="shared" ca="1" si="0"/>
        <v>ACT</v>
      </c>
      <c r="E27" s="162" t="s">
        <v>3711</v>
      </c>
      <c r="F27" s="194" t="s">
        <v>3712</v>
      </c>
      <c r="G27" s="194" t="s">
        <v>2194</v>
      </c>
      <c r="H27" s="194" t="s">
        <v>3713</v>
      </c>
    </row>
    <row r="28" spans="1:8" x14ac:dyDescent="0.2">
      <c r="A28" s="186">
        <v>9</v>
      </c>
      <c r="B28" s="186" t="str">
        <f>VLOOKUP(A28,CatIndDisaggrGrp!A:C,3,FALSE)</f>
        <v>Type of treatment</v>
      </c>
      <c r="C28" s="186">
        <v>405</v>
      </c>
      <c r="D28" s="186" t="str">
        <f t="shared" ca="1" si="0"/>
        <v>Non ACT</v>
      </c>
      <c r="E28" s="162" t="s">
        <v>3866</v>
      </c>
      <c r="F28" s="194" t="s">
        <v>3714</v>
      </c>
      <c r="G28" s="194" t="s">
        <v>3715</v>
      </c>
      <c r="H28" s="194" t="s">
        <v>3716</v>
      </c>
    </row>
    <row r="29" spans="1:8" x14ac:dyDescent="0.2">
      <c r="A29" s="186">
        <v>10</v>
      </c>
      <c r="B29" s="186" t="str">
        <f>VLOOKUP(A29,CatIndDisaggrGrp!A:C,3,FALSE)</f>
        <v>Specialization</v>
      </c>
      <c r="C29" s="186">
        <v>450</v>
      </c>
      <c r="D29" s="186" t="str">
        <f t="shared" ca="1" si="0"/>
        <v>Doctors</v>
      </c>
      <c r="E29" s="194" t="s">
        <v>3867</v>
      </c>
      <c r="F29" s="194" t="s">
        <v>4107</v>
      </c>
      <c r="G29" s="194" t="s">
        <v>4134</v>
      </c>
      <c r="H29" s="194" t="s">
        <v>4345</v>
      </c>
    </row>
    <row r="30" spans="1:8" x14ac:dyDescent="0.2">
      <c r="A30" s="186">
        <v>10</v>
      </c>
      <c r="B30" s="186" t="str">
        <f>VLOOKUP(A30,CatIndDisaggrGrp!A:C,3,FALSE)</f>
        <v>Specialization</v>
      </c>
      <c r="C30" s="186">
        <v>455</v>
      </c>
      <c r="D30" s="186" t="str">
        <f t="shared" ca="1" si="0"/>
        <v>Nurses</v>
      </c>
      <c r="E30" s="194" t="s">
        <v>3868</v>
      </c>
      <c r="F30" s="194" t="s">
        <v>4108</v>
      </c>
      <c r="G30" s="194" t="s">
        <v>4135</v>
      </c>
      <c r="H30" s="194" t="s">
        <v>4346</v>
      </c>
    </row>
    <row r="31" spans="1:8" x14ac:dyDescent="0.2">
      <c r="A31" s="186">
        <v>10</v>
      </c>
      <c r="B31" s="186" t="str">
        <f>VLOOKUP(A31,CatIndDisaggrGrp!A:C,3,FALSE)</f>
        <v>Specialization</v>
      </c>
      <c r="C31" s="186">
        <v>460</v>
      </c>
      <c r="D31" s="186" t="str">
        <f t="shared" ca="1" si="0"/>
        <v>Lab technicians</v>
      </c>
      <c r="E31" s="194" t="s">
        <v>3869</v>
      </c>
      <c r="F31" s="194" t="s">
        <v>4109</v>
      </c>
      <c r="G31" s="194" t="s">
        <v>4136</v>
      </c>
      <c r="H31" s="194" t="s">
        <v>4347</v>
      </c>
    </row>
    <row r="32" spans="1:8" x14ac:dyDescent="0.2">
      <c r="A32" s="186">
        <v>10</v>
      </c>
      <c r="B32" s="186" t="str">
        <f>VLOOKUP(A32,CatIndDisaggrGrp!A:C,3,FALSE)</f>
        <v>Specialization</v>
      </c>
      <c r="C32" s="186">
        <v>490</v>
      </c>
      <c r="D32" s="186" t="str">
        <f t="shared" ca="1" si="0"/>
        <v>Other - specify</v>
      </c>
      <c r="E32" s="194" t="s">
        <v>3870</v>
      </c>
      <c r="F32" s="194" t="s">
        <v>4110</v>
      </c>
      <c r="G32" s="194" t="s">
        <v>3871</v>
      </c>
      <c r="H32" s="194" t="s">
        <v>3872</v>
      </c>
    </row>
    <row r="33" spans="1:8" x14ac:dyDescent="0.2">
      <c r="A33" s="186">
        <v>11</v>
      </c>
      <c r="B33" s="186" t="str">
        <f>VLOOKUP(A33,CatIndDisaggrGrp!A:C,3,FALSE)</f>
        <v>Species</v>
      </c>
      <c r="C33" s="186">
        <v>500</v>
      </c>
      <c r="D33" s="186" t="str">
        <f t="shared" ca="1" si="0"/>
        <v>P. Vivax</v>
      </c>
      <c r="E33" s="162" t="s">
        <v>3873</v>
      </c>
      <c r="F33" s="194" t="s">
        <v>4111</v>
      </c>
      <c r="G33" s="194" t="s">
        <v>3717</v>
      </c>
      <c r="H33" s="194" t="s">
        <v>3873</v>
      </c>
    </row>
    <row r="34" spans="1:8" x14ac:dyDescent="0.2">
      <c r="A34" s="186">
        <v>11</v>
      </c>
      <c r="B34" s="186" t="str">
        <f>VLOOKUP(A34,CatIndDisaggrGrp!A:C,3,FALSE)</f>
        <v>Species</v>
      </c>
      <c r="C34" s="186">
        <v>505</v>
      </c>
      <c r="D34" s="186" t="str">
        <f t="shared" ref="D34:D52" ca="1" si="1">OFFSET(E34,0,LangOffset,1,1)</f>
        <v>P. Falciparum</v>
      </c>
      <c r="E34" s="162" t="s">
        <v>3874</v>
      </c>
      <c r="F34" s="194" t="s">
        <v>4112</v>
      </c>
      <c r="G34" s="194" t="s">
        <v>3718</v>
      </c>
      <c r="H34" s="194" t="s">
        <v>3874</v>
      </c>
    </row>
    <row r="35" spans="1:8" x14ac:dyDescent="0.2">
      <c r="A35" s="186">
        <v>11</v>
      </c>
      <c r="B35" s="186" t="str">
        <f>VLOOKUP(A35,CatIndDisaggrGrp!A:C,3,FALSE)</f>
        <v>Species</v>
      </c>
      <c r="C35" s="186">
        <v>510</v>
      </c>
      <c r="D35" s="186" t="str">
        <f t="shared" ca="1" si="1"/>
        <v>Other - specify</v>
      </c>
      <c r="E35" s="162" t="s">
        <v>3870</v>
      </c>
      <c r="F35" s="194" t="s">
        <v>4110</v>
      </c>
      <c r="G35" s="194" t="s">
        <v>3871</v>
      </c>
      <c r="H35" s="194" t="s">
        <v>3872</v>
      </c>
    </row>
    <row r="36" spans="1:8" x14ac:dyDescent="0.2">
      <c r="A36" s="186">
        <v>12</v>
      </c>
      <c r="B36" s="186" t="str">
        <f>VLOOKUP(A36,CatIndDisaggrGrp!A:C,3,FALSE)</f>
        <v>Duration of treatment</v>
      </c>
      <c r="C36" s="186">
        <v>550</v>
      </c>
      <c r="D36" s="186" t="str">
        <f t="shared" ca="1" si="1"/>
        <v>12 months after initiation</v>
      </c>
      <c r="E36" s="162" t="s">
        <v>3875</v>
      </c>
      <c r="F36" s="194" t="s">
        <v>4113</v>
      </c>
      <c r="G36" s="194" t="s">
        <v>4137</v>
      </c>
      <c r="H36" s="194" t="s">
        <v>4348</v>
      </c>
    </row>
    <row r="37" spans="1:8" x14ac:dyDescent="0.2">
      <c r="A37" s="186">
        <v>12</v>
      </c>
      <c r="B37" s="186" t="str">
        <f>VLOOKUP(A37,CatIndDisaggrGrp!A:C,3,FALSE)</f>
        <v>Duration of treatment</v>
      </c>
      <c r="C37" s="186">
        <v>555</v>
      </c>
      <c r="D37" s="186" t="str">
        <f t="shared" ca="1" si="1"/>
        <v>24 months after initiation</v>
      </c>
      <c r="E37" s="162" t="s">
        <v>3876</v>
      </c>
      <c r="F37" s="194" t="s">
        <v>4114</v>
      </c>
      <c r="G37" s="194" t="s">
        <v>4138</v>
      </c>
      <c r="H37" s="194" t="s">
        <v>4349</v>
      </c>
    </row>
    <row r="38" spans="1:8" x14ac:dyDescent="0.2">
      <c r="A38" s="186">
        <v>12</v>
      </c>
      <c r="B38" s="186" t="str">
        <f>VLOOKUP(A38,CatIndDisaggrGrp!A:C,3,FALSE)</f>
        <v>Duration of treatment</v>
      </c>
      <c r="C38" s="186">
        <v>560</v>
      </c>
      <c r="D38" s="186" t="str">
        <f t="shared" ca="1" si="1"/>
        <v>36 months after initiation of treatment</v>
      </c>
      <c r="E38" s="162" t="s">
        <v>3877</v>
      </c>
      <c r="F38" s="194" t="s">
        <v>4115</v>
      </c>
      <c r="G38" s="194" t="s">
        <v>4139</v>
      </c>
      <c r="H38" s="194" t="s">
        <v>4350</v>
      </c>
    </row>
    <row r="39" spans="1:8" x14ac:dyDescent="0.2">
      <c r="A39" s="186">
        <v>13</v>
      </c>
      <c r="B39" s="186" t="str">
        <f>VLOOKUP(A39,CatIndDisaggrGrp!A:C,3,FALSE)</f>
        <v>Age</v>
      </c>
      <c r="C39" s="186">
        <v>600</v>
      </c>
      <c r="D39" s="186" t="str">
        <f t="shared" ca="1" si="1"/>
        <v>15-19</v>
      </c>
      <c r="E39" s="162" t="s">
        <v>3719</v>
      </c>
      <c r="F39" s="194" t="s">
        <v>3720</v>
      </c>
      <c r="G39" s="194" t="s">
        <v>3721</v>
      </c>
      <c r="H39" s="194" t="s">
        <v>3722</v>
      </c>
    </row>
    <row r="40" spans="1:8" x14ac:dyDescent="0.2">
      <c r="A40" s="186">
        <v>13</v>
      </c>
      <c r="B40" s="186" t="str">
        <f>VLOOKUP(A40,CatIndDisaggrGrp!A:C,3,FALSE)</f>
        <v>Age</v>
      </c>
      <c r="C40" s="186">
        <v>605</v>
      </c>
      <c r="D40" s="186" t="str">
        <f t="shared" ca="1" si="1"/>
        <v>20-24</v>
      </c>
      <c r="E40" s="162" t="s">
        <v>3723</v>
      </c>
      <c r="F40" s="194" t="s">
        <v>3724</v>
      </c>
      <c r="G40" s="194" t="s">
        <v>3725</v>
      </c>
      <c r="H40" s="194" t="s">
        <v>3726</v>
      </c>
    </row>
    <row r="41" spans="1:8" x14ac:dyDescent="0.2">
      <c r="A41" s="186">
        <v>14</v>
      </c>
      <c r="B41" s="186" t="str">
        <f>VLOOKUP(A41,CatIndDisaggrGrp!A:C,3,FALSE)</f>
        <v>KAPs/high risk groups</v>
      </c>
      <c r="C41" s="186">
        <v>700</v>
      </c>
      <c r="D41" s="186" t="str">
        <f t="shared" ca="1" si="1"/>
        <v>Prisoners</v>
      </c>
      <c r="E41" s="162" t="s">
        <v>3863</v>
      </c>
      <c r="F41" s="194" t="s">
        <v>4106</v>
      </c>
      <c r="G41" s="194" t="s">
        <v>4133</v>
      </c>
      <c r="H41" s="194" t="s">
        <v>4344</v>
      </c>
    </row>
    <row r="42" spans="1:8" x14ac:dyDescent="0.2">
      <c r="A42" s="186">
        <v>14</v>
      </c>
      <c r="B42" s="186" t="str">
        <f>VLOOKUP(A42,CatIndDisaggrGrp!A:C,3,FALSE)</f>
        <v>KAPs/high risk groups</v>
      </c>
      <c r="C42" s="186">
        <v>705</v>
      </c>
      <c r="D42" s="186" t="str">
        <f t="shared" ca="1" si="1"/>
        <v>Migrants/ Refugees/ IDPs</v>
      </c>
      <c r="E42" s="162" t="s">
        <v>3878</v>
      </c>
      <c r="F42" s="194" t="s">
        <v>4105</v>
      </c>
      <c r="G42" s="194" t="s">
        <v>4132</v>
      </c>
      <c r="H42" s="194" t="s">
        <v>4351</v>
      </c>
    </row>
    <row r="43" spans="1:8" x14ac:dyDescent="0.2">
      <c r="A43" s="186">
        <v>14</v>
      </c>
      <c r="B43" s="186" t="str">
        <f>VLOOKUP(A43,CatIndDisaggrGrp!A:C,3,FALSE)</f>
        <v>KAPs/high risk groups</v>
      </c>
      <c r="C43" s="186">
        <v>710</v>
      </c>
      <c r="D43" s="186" t="str">
        <f t="shared" ca="1" si="1"/>
        <v xml:space="preserve">Children </v>
      </c>
      <c r="E43" s="162" t="s">
        <v>3879</v>
      </c>
      <c r="F43" s="194" t="s">
        <v>3880</v>
      </c>
      <c r="G43" s="194" t="s">
        <v>3881</v>
      </c>
      <c r="H43" s="194" t="s">
        <v>4352</v>
      </c>
    </row>
    <row r="44" spans="1:8" x14ac:dyDescent="0.2">
      <c r="A44" s="186">
        <v>14</v>
      </c>
      <c r="B44" s="186" t="str">
        <f>VLOOKUP(A44,CatIndDisaggrGrp!A:C,3,FALSE)</f>
        <v>KAPs/high risk groups</v>
      </c>
      <c r="C44" s="186">
        <v>740</v>
      </c>
      <c r="D44" s="186" t="str">
        <f t="shared" ca="1" si="1"/>
        <v>Others - specify</v>
      </c>
      <c r="E44" s="162" t="s">
        <v>3864</v>
      </c>
      <c r="F44" s="194" t="s">
        <v>3697</v>
      </c>
      <c r="G44" s="194" t="s">
        <v>3698</v>
      </c>
      <c r="H44" s="194" t="s">
        <v>3699</v>
      </c>
    </row>
    <row r="45" spans="1:8" x14ac:dyDescent="0.2">
      <c r="A45" s="186">
        <v>15</v>
      </c>
      <c r="B45" s="186" t="str">
        <f>VLOOKUP(A45,CatIndDisaggrGrp!A:C,3,FALSE)</f>
        <v>Case definition</v>
      </c>
      <c r="C45" s="186">
        <v>800</v>
      </c>
      <c r="D45" s="186" t="str">
        <f t="shared" ca="1" si="1"/>
        <v>Bacteriologically confirmed</v>
      </c>
      <c r="E45" s="162" t="s">
        <v>3882</v>
      </c>
      <c r="F45" s="194" t="s">
        <v>4116</v>
      </c>
      <c r="G45" s="194" t="s">
        <v>4140</v>
      </c>
      <c r="H45" s="194" t="s">
        <v>4353</v>
      </c>
    </row>
    <row r="46" spans="1:8" x14ac:dyDescent="0.2">
      <c r="A46" s="186">
        <v>15</v>
      </c>
      <c r="B46" s="186" t="str">
        <f>VLOOKUP(A46,CatIndDisaggrGrp!A:C,3,FALSE)</f>
        <v>Case definition</v>
      </c>
      <c r="C46" s="186">
        <v>805</v>
      </c>
      <c r="D46" s="186" t="str">
        <f t="shared" ca="1" si="1"/>
        <v>Presumptive</v>
      </c>
      <c r="E46" s="162" t="s">
        <v>3883</v>
      </c>
      <c r="F46" s="194" t="s">
        <v>4117</v>
      </c>
      <c r="G46" s="194" t="s">
        <v>4141</v>
      </c>
      <c r="H46" s="194" t="s">
        <v>4354</v>
      </c>
    </row>
    <row r="47" spans="1:8" x14ac:dyDescent="0.2">
      <c r="A47" s="186">
        <v>16</v>
      </c>
      <c r="B47" s="186" t="str">
        <f>VLOOKUP(A47,CatIndDisaggrGrp!A:C,3,FALSE)</f>
        <v>Age</v>
      </c>
      <c r="C47" s="186">
        <v>850</v>
      </c>
      <c r="D47" s="186" t="str">
        <f t="shared" ca="1" si="1"/>
        <v>&lt;25</v>
      </c>
      <c r="E47" s="162" t="s">
        <v>3884</v>
      </c>
      <c r="F47" s="194" t="s">
        <v>3885</v>
      </c>
      <c r="G47" s="194" t="s">
        <v>3884</v>
      </c>
      <c r="H47" s="194" t="s">
        <v>3886</v>
      </c>
    </row>
    <row r="48" spans="1:8" x14ac:dyDescent="0.2">
      <c r="A48" s="186">
        <v>16</v>
      </c>
      <c r="B48" s="186" t="str">
        <f>VLOOKUP(A48,CatIndDisaggrGrp!A:C,3,FALSE)</f>
        <v>Age</v>
      </c>
      <c r="C48" s="186">
        <v>855</v>
      </c>
      <c r="D48" s="186" t="str">
        <f t="shared" ca="1" si="1"/>
        <v>25+</v>
      </c>
      <c r="E48" s="162" t="s">
        <v>3887</v>
      </c>
      <c r="F48" s="216" t="s">
        <v>3888</v>
      </c>
      <c r="G48" s="194" t="s">
        <v>3887</v>
      </c>
      <c r="H48" s="194" t="s">
        <v>3889</v>
      </c>
    </row>
    <row r="49" spans="1:8" x14ac:dyDescent="0.2">
      <c r="A49" s="186">
        <v>17</v>
      </c>
      <c r="B49" s="186" t="str">
        <f>VLOOKUP(A49,CatIndDisaggrGrp!A:C,3,FALSE)</f>
        <v>HIV status</v>
      </c>
      <c r="C49" s="186">
        <v>900</v>
      </c>
      <c r="D49" s="186" t="str">
        <f t="shared" ca="1" si="1"/>
        <v>Positive</v>
      </c>
      <c r="E49" s="194" t="s">
        <v>3849</v>
      </c>
      <c r="F49" s="194" t="s">
        <v>4094</v>
      </c>
      <c r="G49" s="194" t="s">
        <v>4121</v>
      </c>
      <c r="H49" s="194" t="s">
        <v>4330</v>
      </c>
    </row>
    <row r="50" spans="1:8" x14ac:dyDescent="0.2">
      <c r="A50" s="186">
        <v>17</v>
      </c>
      <c r="B50" s="186" t="str">
        <f>VLOOKUP(A50,CatIndDisaggrGrp!A:C,3,FALSE)</f>
        <v>HIV status</v>
      </c>
      <c r="C50" s="186">
        <v>905</v>
      </c>
      <c r="D50" s="186" t="str">
        <f t="shared" ca="1" si="1"/>
        <v>Negative</v>
      </c>
      <c r="E50" s="194" t="s">
        <v>3850</v>
      </c>
      <c r="F50" s="194" t="s">
        <v>4095</v>
      </c>
      <c r="G50" s="194" t="s">
        <v>4122</v>
      </c>
      <c r="H50" s="194" t="s">
        <v>4331</v>
      </c>
    </row>
    <row r="51" spans="1:8" x14ac:dyDescent="0.2">
      <c r="A51" s="186">
        <v>18</v>
      </c>
      <c r="B51" s="186" t="str">
        <f>VLOOKUP(A51,CatIndDisaggrGrp!A:C,3,FALSE)</f>
        <v>Sex</v>
      </c>
      <c r="C51" s="186">
        <v>950</v>
      </c>
      <c r="D51" s="186" t="str">
        <f t="shared" ca="1" si="1"/>
        <v>Male</v>
      </c>
      <c r="E51" s="162" t="s">
        <v>3846</v>
      </c>
      <c r="F51" s="194" t="s">
        <v>3676</v>
      </c>
      <c r="G51" s="194" t="s">
        <v>3677</v>
      </c>
      <c r="H51" s="194" t="s">
        <v>3678</v>
      </c>
    </row>
    <row r="52" spans="1:8" x14ac:dyDescent="0.2">
      <c r="A52" s="186">
        <v>18</v>
      </c>
      <c r="B52" s="186" t="str">
        <f>VLOOKUP(A52,CatIndDisaggrGrp!A:C,3,FALSE)</f>
        <v>Sex</v>
      </c>
      <c r="C52" s="186">
        <v>955</v>
      </c>
      <c r="D52" s="186" t="str">
        <f t="shared" ca="1" si="1"/>
        <v>Female</v>
      </c>
      <c r="E52" s="162" t="s">
        <v>3847</v>
      </c>
      <c r="F52" s="194" t="s">
        <v>3679</v>
      </c>
      <c r="G52" s="194" t="s">
        <v>3680</v>
      </c>
      <c r="H52" s="194" t="s">
        <v>3681</v>
      </c>
    </row>
  </sheetData>
  <sheetProtection password="C911" sheet="1" objects="1" scenarios="1"/>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3"/>
  <sheetViews>
    <sheetView topLeftCell="D1" zoomScale="75" zoomScaleNormal="75" workbookViewId="0">
      <pane ySplit="1" topLeftCell="A19" activePane="bottomLeft" state="frozen"/>
      <selection activeCell="B2" sqref="B2"/>
      <selection pane="bottomLeft" activeCell="F25" sqref="F25"/>
    </sheetView>
  </sheetViews>
  <sheetFormatPr defaultRowHeight="14.25" x14ac:dyDescent="0.2"/>
  <cols>
    <col min="1" max="1" width="14.140625" style="167" customWidth="1"/>
    <col min="2" max="2" width="70.140625" style="26" customWidth="1"/>
    <col min="3" max="3" width="31.140625" style="167" customWidth="1"/>
    <col min="4" max="4" width="46.42578125" style="26" customWidth="1"/>
    <col min="5" max="5" width="25" style="171" customWidth="1"/>
    <col min="6" max="6" width="36.5703125" style="46" customWidth="1"/>
    <col min="7" max="7" width="22.85546875" style="46" customWidth="1"/>
    <col min="8" max="8" width="23.140625" style="46" customWidth="1"/>
    <col min="9" max="9" width="23.42578125" style="46" customWidth="1"/>
    <col min="10" max="10" width="23.42578125" style="60" customWidth="1"/>
    <col min="11" max="11" width="30" style="60" bestFit="1" customWidth="1"/>
    <col min="12" max="12" width="10.85546875" style="41" bestFit="1" customWidth="1"/>
    <col min="13" max="13" width="11.5703125" style="215" customWidth="1"/>
    <col min="14" max="14" width="16.7109375" style="215" customWidth="1"/>
    <col min="15" max="16384" width="9.140625" style="26"/>
  </cols>
  <sheetData>
    <row r="1" spans="1:15" s="25" customFormat="1" ht="15" x14ac:dyDescent="0.25">
      <c r="A1" s="169" t="s">
        <v>1382</v>
      </c>
      <c r="B1" s="25" t="s">
        <v>840</v>
      </c>
      <c r="C1" s="166" t="s">
        <v>1406</v>
      </c>
      <c r="D1" s="25" t="s">
        <v>608</v>
      </c>
      <c r="E1" s="170" t="s">
        <v>3051</v>
      </c>
      <c r="F1" s="190" t="s">
        <v>1407</v>
      </c>
      <c r="G1" s="190" t="s">
        <v>1408</v>
      </c>
      <c r="H1" s="190" t="s">
        <v>1409</v>
      </c>
      <c r="I1" s="190" t="s">
        <v>1410</v>
      </c>
      <c r="J1" s="190" t="s">
        <v>3291</v>
      </c>
      <c r="K1" s="59" t="s">
        <v>10</v>
      </c>
      <c r="L1" s="40" t="s">
        <v>2549</v>
      </c>
      <c r="M1" s="214" t="s">
        <v>4088</v>
      </c>
      <c r="N1" s="214" t="s">
        <v>4089</v>
      </c>
      <c r="O1" s="25" t="s">
        <v>4067</v>
      </c>
    </row>
    <row r="2" spans="1:15" x14ac:dyDescent="0.2">
      <c r="A2" s="167">
        <v>3</v>
      </c>
      <c r="B2" s="26" t="str">
        <f>VLOOKUP(A2,CatModules!B:D,3,FALSE)</f>
        <v>Prevention programs for general population</v>
      </c>
      <c r="C2" s="167">
        <v>5</v>
      </c>
      <c r="D2" s="26" t="str">
        <f t="shared" ref="D2:D33" ca="1" si="0">CONCATENATE(E2,": ",OFFSET(F2,0,LangOffset,1,1))</f>
        <v>GP-1: Number of women and men aged 15+ who received an HIV test and know their results</v>
      </c>
      <c r="E2" s="171" t="s">
        <v>3052</v>
      </c>
      <c r="F2" s="188" t="s">
        <v>4002</v>
      </c>
      <c r="G2" s="188" t="s">
        <v>4003</v>
      </c>
      <c r="H2" s="188" t="s">
        <v>4004</v>
      </c>
      <c r="I2" s="188" t="s">
        <v>4005</v>
      </c>
      <c r="J2" s="188" t="s">
        <v>3293</v>
      </c>
      <c r="K2" s="213"/>
      <c r="L2" s="41">
        <v>0</v>
      </c>
      <c r="M2" s="215" t="s">
        <v>4439</v>
      </c>
      <c r="N2" s="215" t="str">
        <f>VLOOKUP(IF(K2&lt;&gt;"",K2,M2),Translations!B:E,LangOffset+1,FALSE)</f>
        <v>Non-cumulative</v>
      </c>
      <c r="O2" s="26">
        <f>COUNTIF(IndDisaggrGrpInCov!$A:$A,CatCoverage!C2)</f>
        <v>2</v>
      </c>
    </row>
    <row r="3" spans="1:15" x14ac:dyDescent="0.2">
      <c r="A3" s="167">
        <v>3</v>
      </c>
      <c r="B3" s="26" t="str">
        <f>VLOOKUP(A3,CatModules!B:D,3,FALSE)</f>
        <v>Prevention programs for general population</v>
      </c>
      <c r="C3" s="167">
        <v>10</v>
      </c>
      <c r="D3" s="26" t="str">
        <f t="shared" ca="1" si="0"/>
        <v>GP-2: Percentage of individuals from targeted population reached through community outreach with standardized HIV prevention interventions</v>
      </c>
      <c r="E3" s="171" t="s">
        <v>3053</v>
      </c>
      <c r="F3" s="188" t="s">
        <v>3129</v>
      </c>
      <c r="G3" s="188" t="s">
        <v>2461</v>
      </c>
      <c r="H3" s="188" t="s">
        <v>2462</v>
      </c>
      <c r="I3" s="188" t="s">
        <v>3272</v>
      </c>
      <c r="J3" s="188" t="s">
        <v>3294</v>
      </c>
      <c r="K3" s="213"/>
      <c r="L3" s="41">
        <v>0</v>
      </c>
      <c r="M3" s="215" t="s">
        <v>4438</v>
      </c>
      <c r="N3" s="215" t="str">
        <f>VLOOKUP(IF(K3&lt;&gt;"",K3,M3),Translations!B:E,LangOffset+1,FALSE)</f>
        <v>Cumulative</v>
      </c>
      <c r="O3" s="26">
        <f>COUNTIF(IndDisaggrGrpInCov!$A:$A,CatCoverage!C3)</f>
        <v>0</v>
      </c>
    </row>
    <row r="4" spans="1:15" x14ac:dyDescent="0.2">
      <c r="A4" s="167">
        <v>3</v>
      </c>
      <c r="B4" s="26" t="str">
        <f>VLOOKUP(A4,CatModules!B:D,3,FALSE)</f>
        <v>Prevention programs for general population</v>
      </c>
      <c r="C4" s="167">
        <v>15</v>
      </c>
      <c r="D4" s="26" t="str">
        <f t="shared" ca="1" si="0"/>
        <v>GP-3: Proportion of new individuals who test positive for HIV, enrolled in care (pre-ART or ART) services</v>
      </c>
      <c r="E4" s="171" t="s">
        <v>3054</v>
      </c>
      <c r="F4" s="188" t="s">
        <v>3130</v>
      </c>
      <c r="G4" s="188" t="s">
        <v>3180</v>
      </c>
      <c r="H4" s="188" t="s">
        <v>3206</v>
      </c>
      <c r="I4" s="188" t="s">
        <v>3240</v>
      </c>
      <c r="J4" s="188" t="s">
        <v>3294</v>
      </c>
      <c r="K4" s="213" t="s">
        <v>4438</v>
      </c>
      <c r="L4" s="41">
        <v>0</v>
      </c>
      <c r="N4" s="215" t="str">
        <f>VLOOKUP(IF(K4&lt;&gt;"",K4,M4),Translations!B:E,LangOffset+1,FALSE)</f>
        <v>Cumulative</v>
      </c>
      <c r="O4" s="26">
        <f>COUNTIF(IndDisaggrGrpInCov!$A:$A,CatCoverage!C4)</f>
        <v>0</v>
      </c>
    </row>
    <row r="5" spans="1:15" x14ac:dyDescent="0.2">
      <c r="A5" s="167">
        <v>3</v>
      </c>
      <c r="B5" s="26" t="str">
        <f>VLOOKUP(A5,CatModules!B:D,3,FALSE)</f>
        <v>Prevention programs for general population</v>
      </c>
      <c r="C5" s="167">
        <v>20</v>
      </c>
      <c r="D5" s="26" t="str">
        <f t="shared" ca="1" si="0"/>
        <v xml:space="preserve">GP-4: Percentage of antenatal care attendees tested for syphilis </v>
      </c>
      <c r="E5" s="171" t="s">
        <v>3055</v>
      </c>
      <c r="F5" s="188" t="s">
        <v>3430</v>
      </c>
      <c r="G5" s="188" t="s">
        <v>3431</v>
      </c>
      <c r="H5" s="188" t="s">
        <v>3432</v>
      </c>
      <c r="I5" s="188" t="s">
        <v>3436</v>
      </c>
      <c r="J5" s="188" t="s">
        <v>3294</v>
      </c>
      <c r="K5" s="213" t="s">
        <v>4439</v>
      </c>
      <c r="L5" s="41">
        <v>0</v>
      </c>
      <c r="N5" s="215" t="str">
        <f>VLOOKUP(IF(K5&lt;&gt;"",K5,M5),Translations!B:E,LangOffset+1,FALSE)</f>
        <v>Non-cumulative</v>
      </c>
      <c r="O5" s="26">
        <f>COUNTIF(IndDisaggrGrpInCov!$A:$A,CatCoverage!C5)</f>
        <v>0</v>
      </c>
    </row>
    <row r="6" spans="1:15" x14ac:dyDescent="0.2">
      <c r="A6" s="167">
        <v>3</v>
      </c>
      <c r="B6" s="26" t="str">
        <f>VLOOKUP(A6,CatModules!B:D,3,FALSE)</f>
        <v>Prevention programs for general population</v>
      </c>
      <c r="C6" s="167">
        <v>25</v>
      </c>
      <c r="D6" s="26" t="str">
        <f t="shared" ca="1" si="0"/>
        <v>GP-5: Number of male circumcisions performed according to national standards</v>
      </c>
      <c r="E6" s="171" t="s">
        <v>3056</v>
      </c>
      <c r="F6" s="188" t="s">
        <v>3131</v>
      </c>
      <c r="G6" s="188" t="s">
        <v>3181</v>
      </c>
      <c r="H6" s="188" t="s">
        <v>3237</v>
      </c>
      <c r="I6" s="188" t="s">
        <v>3241</v>
      </c>
      <c r="J6" s="188" t="s">
        <v>3293</v>
      </c>
      <c r="K6" s="188" t="s">
        <v>4439</v>
      </c>
      <c r="L6" s="41">
        <v>1</v>
      </c>
      <c r="N6" s="215" t="str">
        <f>VLOOKUP(IF(K6&lt;&gt;"",K6,M6),Translations!B:E,LangOffset+1,FALSE)</f>
        <v>Non-cumulative</v>
      </c>
      <c r="O6" s="26">
        <f>COUNTIF(IndDisaggrGrpInCov!$A:$A,CatCoverage!C6)</f>
        <v>0</v>
      </c>
    </row>
    <row r="7" spans="1:15" x14ac:dyDescent="0.2">
      <c r="A7" s="167">
        <v>3</v>
      </c>
      <c r="B7" s="26" t="str">
        <f>VLOOKUP(A7,CatModules!B:D,3,FALSE)</f>
        <v>Prevention programs for general population</v>
      </c>
      <c r="C7" s="167">
        <v>30</v>
      </c>
      <c r="D7" s="26" t="str">
        <f t="shared" ca="1" si="0"/>
        <v>GP-6: Percentage of orphaned and vulnerable children aged 0–17 years whose households received free basic external support in caring for the child according to national guidelines</v>
      </c>
      <c r="E7" s="171" t="s">
        <v>3057</v>
      </c>
      <c r="F7" s="188" t="s">
        <v>3132</v>
      </c>
      <c r="G7" s="188" t="s">
        <v>2463</v>
      </c>
      <c r="H7" s="188" t="s">
        <v>2464</v>
      </c>
      <c r="I7" s="188" t="s">
        <v>3273</v>
      </c>
      <c r="J7" s="188" t="s">
        <v>3294</v>
      </c>
      <c r="K7" s="213" t="s">
        <v>4439</v>
      </c>
      <c r="L7" s="41">
        <v>0</v>
      </c>
      <c r="N7" s="215" t="str">
        <f>VLOOKUP(IF(K7&lt;&gt;"",K7,M7),Translations!B:E,LangOffset+1,FALSE)</f>
        <v>Non-cumulative</v>
      </c>
      <c r="O7" s="26">
        <f>COUNTIF(IndDisaggrGrpInCov!$A:$A,CatCoverage!C7)</f>
        <v>0</v>
      </c>
    </row>
    <row r="8" spans="1:15" x14ac:dyDescent="0.2">
      <c r="A8" s="167">
        <v>7</v>
      </c>
      <c r="B8" s="26" t="str">
        <f>VLOOKUP(A8,CatModules!B:D,3,FALSE)</f>
        <v>Prevention programs for MSM and TGs</v>
      </c>
      <c r="C8" s="167">
        <v>45</v>
      </c>
      <c r="D8" s="26" t="str">
        <f t="shared" ca="1" si="0"/>
        <v>KP-1a: Percentage of MSM reached with HIV prevention programs - defined package of services</v>
      </c>
      <c r="E8" s="171" t="s">
        <v>3058</v>
      </c>
      <c r="F8" s="188" t="s">
        <v>3133</v>
      </c>
      <c r="G8" s="188" t="s">
        <v>2465</v>
      </c>
      <c r="H8" s="188" t="s">
        <v>2466</v>
      </c>
      <c r="I8" s="188" t="s">
        <v>3274</v>
      </c>
      <c r="J8" s="188" t="s">
        <v>3294</v>
      </c>
      <c r="K8" s="213"/>
      <c r="L8" s="41">
        <v>1</v>
      </c>
      <c r="M8" s="215" t="s">
        <v>4438</v>
      </c>
      <c r="N8" s="215" t="str">
        <f>VLOOKUP(IF(K8&lt;&gt;"",K8,M8),Translations!B:E,LangOffset+1,FALSE)</f>
        <v>Cumulative</v>
      </c>
      <c r="O8" s="26">
        <f>COUNTIF(IndDisaggrGrpInCov!$A:$A,CatCoverage!C8)</f>
        <v>0</v>
      </c>
    </row>
    <row r="9" spans="1:15" x14ac:dyDescent="0.2">
      <c r="A9" s="167">
        <v>7</v>
      </c>
      <c r="B9" s="26" t="str">
        <f>VLOOKUP(A9,CatModules!B:D,3,FALSE)</f>
        <v>Prevention programs for MSM and TGs</v>
      </c>
      <c r="C9" s="167">
        <v>47</v>
      </c>
      <c r="D9" s="26" t="str">
        <f t="shared" ca="1" si="0"/>
        <v>KP-1b: Percentage of TG reached with HIV prevention programs - defined package of services</v>
      </c>
      <c r="E9" s="171" t="s">
        <v>3059</v>
      </c>
      <c r="F9" s="188" t="s">
        <v>3134</v>
      </c>
      <c r="G9" s="188" t="s">
        <v>3182</v>
      </c>
      <c r="H9" s="188" t="s">
        <v>3226</v>
      </c>
      <c r="I9" s="188" t="s">
        <v>3242</v>
      </c>
      <c r="J9" s="188" t="s">
        <v>3294</v>
      </c>
      <c r="K9" s="213"/>
      <c r="L9" s="41">
        <v>1</v>
      </c>
      <c r="M9" s="215" t="s">
        <v>4438</v>
      </c>
      <c r="N9" s="215" t="str">
        <f>VLOOKUP(IF(K9&lt;&gt;"",K9,M9),Translations!B:E,LangOffset+1,FALSE)</f>
        <v>Cumulative</v>
      </c>
      <c r="O9" s="26">
        <f>COUNTIF(IndDisaggrGrpInCov!$A:$A,CatCoverage!C9)</f>
        <v>0</v>
      </c>
    </row>
    <row r="10" spans="1:15" x14ac:dyDescent="0.2">
      <c r="A10" s="167">
        <v>7</v>
      </c>
      <c r="B10" s="26" t="str">
        <f>VLOOKUP(A10,CatModules!B:D,3,FALSE)</f>
        <v>Prevention programs for MSM and TGs</v>
      </c>
      <c r="C10" s="167">
        <v>50</v>
      </c>
      <c r="D10" s="26" t="str">
        <f t="shared" ca="1" si="0"/>
        <v>KP-2a: Percentage of MSM reached with HIV prevention programs - individual and/or smaller group level interventions</v>
      </c>
      <c r="E10" s="171" t="s">
        <v>3060</v>
      </c>
      <c r="F10" s="188" t="s">
        <v>3416</v>
      </c>
      <c r="G10" s="188" t="s">
        <v>2468</v>
      </c>
      <c r="H10" s="188" t="s">
        <v>2467</v>
      </c>
      <c r="I10" s="188" t="s">
        <v>3275</v>
      </c>
      <c r="J10" s="188" t="s">
        <v>3294</v>
      </c>
      <c r="K10" s="213"/>
      <c r="L10" s="41">
        <v>1</v>
      </c>
      <c r="M10" s="215" t="s">
        <v>4438</v>
      </c>
      <c r="N10" s="215" t="str">
        <f>VLOOKUP(IF(K10&lt;&gt;"",K10,M10),Translations!B:E,LangOffset+1,FALSE)</f>
        <v>Cumulative</v>
      </c>
      <c r="O10" s="26">
        <f>COUNTIF(IndDisaggrGrpInCov!$A:$A,CatCoverage!C10)</f>
        <v>0</v>
      </c>
    </row>
    <row r="11" spans="1:15" x14ac:dyDescent="0.2">
      <c r="A11" s="167">
        <v>7</v>
      </c>
      <c r="B11" s="26" t="str">
        <f>VLOOKUP(A11,CatModules!B:D,3,FALSE)</f>
        <v>Prevention programs for MSM and TGs</v>
      </c>
      <c r="C11" s="167">
        <v>52</v>
      </c>
      <c r="D11" s="26" t="str">
        <f t="shared" ca="1" si="0"/>
        <v>KP-2b: Percentage of TG reached with HIV prevention programs - individual and/or smaller group level interventions</v>
      </c>
      <c r="E11" s="171" t="s">
        <v>3061</v>
      </c>
      <c r="F11" s="188" t="s">
        <v>3417</v>
      </c>
      <c r="G11" s="188" t="s">
        <v>3183</v>
      </c>
      <c r="H11" s="188" t="s">
        <v>3227</v>
      </c>
      <c r="I11" s="188" t="s">
        <v>3243</v>
      </c>
      <c r="J11" s="188" t="s">
        <v>3294</v>
      </c>
      <c r="K11" s="213"/>
      <c r="L11" s="41">
        <v>1</v>
      </c>
      <c r="M11" s="215" t="s">
        <v>4438</v>
      </c>
      <c r="N11" s="215" t="str">
        <f>VLOOKUP(IF(K11&lt;&gt;"",K11,M11),Translations!B:E,LangOffset+1,FALSE)</f>
        <v>Cumulative</v>
      </c>
      <c r="O11" s="26">
        <f>COUNTIF(IndDisaggrGrpInCov!$A:$A,CatCoverage!C11)</f>
        <v>0</v>
      </c>
    </row>
    <row r="12" spans="1:15" x14ac:dyDescent="0.2">
      <c r="A12" s="167">
        <v>7</v>
      </c>
      <c r="B12" s="26" t="str">
        <f>VLOOKUP(A12,CatModules!B:D,3,FALSE)</f>
        <v>Prevention programs for MSM and TGs</v>
      </c>
      <c r="C12" s="167">
        <v>55</v>
      </c>
      <c r="D12" s="26" t="str">
        <f t="shared" ca="1" si="0"/>
        <v>KP-3a: Percentage of MSM that have received an HIV test during the reporting period and know their results</v>
      </c>
      <c r="E12" s="171" t="s">
        <v>3062</v>
      </c>
      <c r="F12" s="188" t="s">
        <v>3135</v>
      </c>
      <c r="G12" s="188" t="s">
        <v>2469</v>
      </c>
      <c r="H12" s="188" t="s">
        <v>3207</v>
      </c>
      <c r="I12" s="188" t="s">
        <v>3244</v>
      </c>
      <c r="J12" s="188" t="s">
        <v>3294</v>
      </c>
      <c r="K12" s="213"/>
      <c r="L12" s="41">
        <v>1</v>
      </c>
      <c r="M12" s="215" t="s">
        <v>4438</v>
      </c>
      <c r="N12" s="215" t="str">
        <f>VLOOKUP(IF(K12&lt;&gt;"",K12,M12),Translations!B:E,LangOffset+1,FALSE)</f>
        <v>Cumulative</v>
      </c>
      <c r="O12" s="26">
        <f>COUNTIF(IndDisaggrGrpInCov!$A:$A,CatCoverage!C12)</f>
        <v>0</v>
      </c>
    </row>
    <row r="13" spans="1:15" x14ac:dyDescent="0.2">
      <c r="A13" s="167">
        <v>7</v>
      </c>
      <c r="B13" s="26" t="str">
        <f>VLOOKUP(A13,CatModules!B:D,3,FALSE)</f>
        <v>Prevention programs for MSM and TGs</v>
      </c>
      <c r="C13" s="167">
        <v>56</v>
      </c>
      <c r="D13" s="26" t="str">
        <f t="shared" ca="1" si="0"/>
        <v>KP-3b: Percentage of TG that have received an HIV test during the reporting period and know their results</v>
      </c>
      <c r="E13" s="171" t="s">
        <v>3063</v>
      </c>
      <c r="F13" s="188" t="s">
        <v>3136</v>
      </c>
      <c r="G13" s="188" t="s">
        <v>3184</v>
      </c>
      <c r="H13" s="188" t="s">
        <v>3208</v>
      </c>
      <c r="I13" s="188" t="s">
        <v>3245</v>
      </c>
      <c r="J13" s="188" t="s">
        <v>3294</v>
      </c>
      <c r="K13" s="213"/>
      <c r="L13" s="41">
        <v>1</v>
      </c>
      <c r="M13" s="215" t="s">
        <v>4438</v>
      </c>
      <c r="N13" s="215" t="str">
        <f>VLOOKUP(IF(K13&lt;&gt;"",K13,M13),Translations!B:E,LangOffset+1,FALSE)</f>
        <v>Cumulative</v>
      </c>
      <c r="O13" s="26">
        <f>COUNTIF(IndDisaggrGrpInCov!$A:$A,CatCoverage!C13)</f>
        <v>0</v>
      </c>
    </row>
    <row r="14" spans="1:15" x14ac:dyDescent="0.2">
      <c r="A14" s="167">
        <v>9</v>
      </c>
      <c r="B14" s="26" t="str">
        <f>VLOOKUP(A14,CatModules!B:D,3,FALSE)</f>
        <v>Prevention programs for sex workers and their clients</v>
      </c>
      <c r="C14" s="167">
        <v>58</v>
      </c>
      <c r="D14" s="26" t="str">
        <f t="shared" ca="1" si="0"/>
        <v>KP-1c: Percentage of sex workers reached with HIV prevention programs - defined package of services</v>
      </c>
      <c r="E14" s="171" t="s">
        <v>3064</v>
      </c>
      <c r="F14" s="188" t="s">
        <v>3137</v>
      </c>
      <c r="G14" s="188" t="s">
        <v>2471</v>
      </c>
      <c r="H14" s="188" t="s">
        <v>3209</v>
      </c>
      <c r="I14" s="188" t="s">
        <v>3246</v>
      </c>
      <c r="J14" s="188" t="s">
        <v>3294</v>
      </c>
      <c r="K14" s="213"/>
      <c r="L14" s="41">
        <v>1</v>
      </c>
      <c r="M14" s="215" t="s">
        <v>4438</v>
      </c>
      <c r="N14" s="215" t="str">
        <f>VLOOKUP(IF(K14&lt;&gt;"",K14,M14),Translations!B:E,LangOffset+1,FALSE)</f>
        <v>Cumulative</v>
      </c>
      <c r="O14" s="26">
        <f>COUNTIF(IndDisaggrGrpInCov!$A:$A,CatCoverage!C14)</f>
        <v>0</v>
      </c>
    </row>
    <row r="15" spans="1:15" x14ac:dyDescent="0.2">
      <c r="A15" s="167">
        <v>9</v>
      </c>
      <c r="B15" s="26" t="str">
        <f>VLOOKUP(A15,CatModules!B:D,3,FALSE)</f>
        <v>Prevention programs for sex workers and their clients</v>
      </c>
      <c r="C15" s="167">
        <v>60</v>
      </c>
      <c r="D15" s="26" t="str">
        <f t="shared" ca="1" si="0"/>
        <v>KP-2c: Percentage of sex workers reached with HIV prevention programs - individual and/or smaller group level interventions</v>
      </c>
      <c r="E15" s="171" t="s">
        <v>3065</v>
      </c>
      <c r="F15" s="188" t="s">
        <v>3418</v>
      </c>
      <c r="G15" s="188" t="s">
        <v>2472</v>
      </c>
      <c r="H15" s="188" t="s">
        <v>3210</v>
      </c>
      <c r="I15" s="188" t="s">
        <v>3247</v>
      </c>
      <c r="J15" s="188" t="s">
        <v>3294</v>
      </c>
      <c r="K15" s="213"/>
      <c r="L15" s="41">
        <v>1</v>
      </c>
      <c r="M15" s="215" t="s">
        <v>4438</v>
      </c>
      <c r="N15" s="215" t="str">
        <f>VLOOKUP(IF(K15&lt;&gt;"",K15,M15),Translations!B:E,LangOffset+1,FALSE)</f>
        <v>Cumulative</v>
      </c>
      <c r="O15" s="26">
        <f>COUNTIF(IndDisaggrGrpInCov!$A:$A,CatCoverage!C15)</f>
        <v>0</v>
      </c>
    </row>
    <row r="16" spans="1:15" x14ac:dyDescent="0.2">
      <c r="A16" s="167">
        <v>9</v>
      </c>
      <c r="B16" s="26" t="str">
        <f>VLOOKUP(A16,CatModules!B:D,3,FALSE)</f>
        <v>Prevention programs for sex workers and their clients</v>
      </c>
      <c r="C16" s="167">
        <v>62</v>
      </c>
      <c r="D16" s="26" t="str">
        <f t="shared" ca="1" si="0"/>
        <v>KP-3c: Percentage of sex workers that have received an HIV test during the reporting period and know their results</v>
      </c>
      <c r="E16" s="171" t="s">
        <v>3066</v>
      </c>
      <c r="F16" s="188" t="s">
        <v>3138</v>
      </c>
      <c r="G16" s="188" t="s">
        <v>2470</v>
      </c>
      <c r="H16" s="188" t="s">
        <v>3211</v>
      </c>
      <c r="I16" s="188" t="s">
        <v>3248</v>
      </c>
      <c r="J16" s="188" t="s">
        <v>3294</v>
      </c>
      <c r="K16" s="213"/>
      <c r="L16" s="41">
        <v>1</v>
      </c>
      <c r="M16" s="215" t="s">
        <v>4438</v>
      </c>
      <c r="N16" s="215" t="str">
        <f>VLOOKUP(IF(K16&lt;&gt;"",K16,M16),Translations!B:E,LangOffset+1,FALSE)</f>
        <v>Cumulative</v>
      </c>
      <c r="O16" s="26">
        <f>COUNTIF(IndDisaggrGrpInCov!$A:$A,CatCoverage!C16)</f>
        <v>0</v>
      </c>
    </row>
    <row r="17" spans="1:15" x14ac:dyDescent="0.2">
      <c r="A17" s="167">
        <v>11</v>
      </c>
      <c r="B17" s="26" t="str">
        <f>VLOOKUP(A17,CatModules!B:D,3,FALSE)</f>
        <v>Prevention programs for people who inject drugs (PWID) and their partners</v>
      </c>
      <c r="C17" s="167">
        <v>65</v>
      </c>
      <c r="D17" s="26" t="str">
        <f t="shared" ca="1" si="0"/>
        <v>KP-1d: Percentage of PWID reached with HIV prevention programs - defined package of services</v>
      </c>
      <c r="E17" s="171" t="s">
        <v>3067</v>
      </c>
      <c r="F17" s="188" t="s">
        <v>3139</v>
      </c>
      <c r="G17" s="188" t="s">
        <v>2473</v>
      </c>
      <c r="H17" s="188" t="s">
        <v>3212</v>
      </c>
      <c r="I17" s="188" t="s">
        <v>3249</v>
      </c>
      <c r="J17" s="188" t="s">
        <v>3294</v>
      </c>
      <c r="K17" s="213"/>
      <c r="L17" s="41">
        <v>0</v>
      </c>
      <c r="M17" s="215" t="s">
        <v>4438</v>
      </c>
      <c r="N17" s="215" t="str">
        <f>VLOOKUP(IF(K17&lt;&gt;"",K17,M17),Translations!B:E,LangOffset+1,FALSE)</f>
        <v>Cumulative</v>
      </c>
      <c r="O17" s="26">
        <f>COUNTIF(IndDisaggrGrpInCov!$A:$A,CatCoverage!C17)</f>
        <v>0</v>
      </c>
    </row>
    <row r="18" spans="1:15" x14ac:dyDescent="0.2">
      <c r="A18" s="167">
        <v>11</v>
      </c>
      <c r="B18" s="26" t="str">
        <f>VLOOKUP(A18,CatModules!B:D,3,FALSE)</f>
        <v>Prevention programs for people who inject drugs (PWID) and their partners</v>
      </c>
      <c r="C18" s="167">
        <v>67</v>
      </c>
      <c r="D18" s="26" t="str">
        <f t="shared" ca="1" si="0"/>
        <v>KP-2d: Percentage of PWID reached with HIV prevention programs - individual and/or smaller group level interventions</v>
      </c>
      <c r="E18" s="171" t="s">
        <v>3068</v>
      </c>
      <c r="F18" s="188" t="s">
        <v>3419</v>
      </c>
      <c r="G18" s="188" t="s">
        <v>2474</v>
      </c>
      <c r="H18" s="188" t="s">
        <v>3213</v>
      </c>
      <c r="I18" s="188" t="s">
        <v>3250</v>
      </c>
      <c r="J18" s="188" t="s">
        <v>3294</v>
      </c>
      <c r="K18" s="213"/>
      <c r="L18" s="41">
        <v>0</v>
      </c>
      <c r="M18" s="215" t="s">
        <v>4438</v>
      </c>
      <c r="N18" s="215" t="str">
        <f>VLOOKUP(IF(K18&lt;&gt;"",K18,M18),Translations!B:E,LangOffset+1,FALSE)</f>
        <v>Cumulative</v>
      </c>
      <c r="O18" s="26">
        <f>COUNTIF(IndDisaggrGrpInCov!$A:$A,CatCoverage!C18)</f>
        <v>0</v>
      </c>
    </row>
    <row r="19" spans="1:15" x14ac:dyDescent="0.2">
      <c r="A19" s="167">
        <v>11</v>
      </c>
      <c r="B19" s="26" t="str">
        <f>VLOOKUP(A19,CatModules!B:D,3,FALSE)</f>
        <v>Prevention programs for people who inject drugs (PWID) and their partners</v>
      </c>
      <c r="C19" s="167">
        <v>69</v>
      </c>
      <c r="D19" s="26" t="str">
        <f t="shared" ca="1" si="0"/>
        <v>KP-3d: Percentage of PWID that have received an HIV test during the reporting period and know their results</v>
      </c>
      <c r="E19" s="171" t="s">
        <v>3069</v>
      </c>
      <c r="F19" s="188" t="s">
        <v>3140</v>
      </c>
      <c r="G19" s="188" t="s">
        <v>2475</v>
      </c>
      <c r="H19" s="188" t="s">
        <v>3214</v>
      </c>
      <c r="I19" s="188" t="s">
        <v>3251</v>
      </c>
      <c r="J19" s="188" t="s">
        <v>3294</v>
      </c>
      <c r="K19" s="213"/>
      <c r="L19" s="41">
        <v>0</v>
      </c>
      <c r="M19" s="215" t="s">
        <v>4438</v>
      </c>
      <c r="N19" s="215" t="str">
        <f>VLOOKUP(IF(K19&lt;&gt;"",K19,M19),Translations!B:E,LangOffset+1,FALSE)</f>
        <v>Cumulative</v>
      </c>
      <c r="O19" s="26">
        <f>COUNTIF(IndDisaggrGrpInCov!$A:$A,CatCoverage!C19)</f>
        <v>0</v>
      </c>
    </row>
    <row r="20" spans="1:15" x14ac:dyDescent="0.2">
      <c r="A20" s="167">
        <v>11</v>
      </c>
      <c r="B20" s="26" t="str">
        <f>VLOOKUP(A20,CatModules!B:D,3,FALSE)</f>
        <v>Prevention programs for people who inject drugs (PWID) and their partners</v>
      </c>
      <c r="C20" s="167">
        <v>73</v>
      </c>
      <c r="D20" s="26" t="str">
        <f t="shared" ca="1" si="0"/>
        <v>KP-4: Number of needles and syringes distributed per person who injects drugs per year by needle and syringe programs</v>
      </c>
      <c r="E20" s="171" t="s">
        <v>3070</v>
      </c>
      <c r="F20" s="188" t="s">
        <v>3420</v>
      </c>
      <c r="G20" s="188" t="s">
        <v>1612</v>
      </c>
      <c r="H20" s="188" t="s">
        <v>3215</v>
      </c>
      <c r="I20" s="188" t="s">
        <v>3252</v>
      </c>
      <c r="J20" s="188" t="s">
        <v>3293</v>
      </c>
      <c r="K20" s="188" t="s">
        <v>4438</v>
      </c>
      <c r="L20" s="41">
        <v>1</v>
      </c>
      <c r="N20" s="215" t="str">
        <f>VLOOKUP(IF(K20&lt;&gt;"",K20,M20),Translations!B:E,LangOffset+1,FALSE)</f>
        <v>Cumulative</v>
      </c>
      <c r="O20" s="26">
        <f>COUNTIF(IndDisaggrGrpInCov!$A:$A,CatCoverage!C20)</f>
        <v>0</v>
      </c>
    </row>
    <row r="21" spans="1:15" x14ac:dyDescent="0.2">
      <c r="A21" s="167">
        <v>11</v>
      </c>
      <c r="B21" s="26" t="str">
        <f>VLOOKUP(A21,CatModules!B:D,3,FALSE)</f>
        <v>Prevention programs for people who inject drugs (PWID) and their partners</v>
      </c>
      <c r="C21" s="167">
        <v>75</v>
      </c>
      <c r="D21" s="26" t="str">
        <f t="shared" ca="1" si="0"/>
        <v>KP-5: Percentage of individuals receiving Opioid Substitution Therapy who received treatment for at least 6 months</v>
      </c>
      <c r="E21" s="171" t="s">
        <v>3071</v>
      </c>
      <c r="F21" s="188" t="s">
        <v>3141</v>
      </c>
      <c r="G21" s="188" t="s">
        <v>2902</v>
      </c>
      <c r="H21" s="188" t="s">
        <v>3216</v>
      </c>
      <c r="I21" s="188" t="s">
        <v>3253</v>
      </c>
      <c r="J21" s="188" t="s">
        <v>3294</v>
      </c>
      <c r="K21" s="213" t="s">
        <v>4439</v>
      </c>
      <c r="L21" s="41">
        <v>1</v>
      </c>
      <c r="N21" s="215" t="str">
        <f>VLOOKUP(IF(K21&lt;&gt;"",K21,M21),Translations!B:E,LangOffset+1,FALSE)</f>
        <v>Non-cumulative</v>
      </c>
      <c r="O21" s="26">
        <f>COUNTIF(IndDisaggrGrpInCov!$A:$A,CatCoverage!C21)</f>
        <v>0</v>
      </c>
    </row>
    <row r="22" spans="1:15" x14ac:dyDescent="0.2">
      <c r="A22" s="167">
        <v>13</v>
      </c>
      <c r="B22" s="26" t="str">
        <f>VLOOKUP(A22,CatModules!B:D,3,FALSE)</f>
        <v>Prevention programs for other vulnerable populations (please specify)</v>
      </c>
      <c r="C22" s="167">
        <v>80</v>
      </c>
      <c r="D22" s="26" t="str">
        <f t="shared" ca="1" si="0"/>
        <v>KP-1e: Percentage of other vulnerable populations reached with HIV prevention programs - defined package of services</v>
      </c>
      <c r="E22" s="171" t="s">
        <v>3072</v>
      </c>
      <c r="F22" s="188" t="s">
        <v>3142</v>
      </c>
      <c r="G22" s="188" t="s">
        <v>2476</v>
      </c>
      <c r="H22" s="188" t="s">
        <v>3217</v>
      </c>
      <c r="I22" s="188" t="s">
        <v>3254</v>
      </c>
      <c r="J22" s="188" t="s">
        <v>3294</v>
      </c>
      <c r="K22" s="213"/>
      <c r="L22" s="41">
        <v>1</v>
      </c>
      <c r="M22" s="215" t="s">
        <v>4438</v>
      </c>
      <c r="N22" s="215" t="str">
        <f>VLOOKUP(IF(K22&lt;&gt;"",K22,M22),Translations!B:E,LangOffset+1,FALSE)</f>
        <v>Cumulative</v>
      </c>
      <c r="O22" s="26">
        <f>COUNTIF(IndDisaggrGrpInCov!$A:$A,CatCoverage!C22)</f>
        <v>0</v>
      </c>
    </row>
    <row r="23" spans="1:15" x14ac:dyDescent="0.2">
      <c r="A23" s="167">
        <v>13</v>
      </c>
      <c r="B23" s="26" t="str">
        <f>VLOOKUP(A23,CatModules!B:D,3,FALSE)</f>
        <v>Prevention programs for other vulnerable populations (please specify)</v>
      </c>
      <c r="C23" s="167">
        <v>82</v>
      </c>
      <c r="D23" s="26" t="str">
        <f t="shared" ca="1" si="0"/>
        <v>KP-2e: Percentage of other vulnerable populations reached with HIV prevention programs - individual and/or smaller group level interventions</v>
      </c>
      <c r="E23" s="171" t="s">
        <v>3073</v>
      </c>
      <c r="F23" s="188" t="s">
        <v>3421</v>
      </c>
      <c r="G23" s="188" t="s">
        <v>2477</v>
      </c>
      <c r="H23" s="188" t="s">
        <v>2481</v>
      </c>
      <c r="I23" s="188" t="s">
        <v>3287</v>
      </c>
      <c r="J23" s="188" t="s">
        <v>3294</v>
      </c>
      <c r="K23" s="213"/>
      <c r="L23" s="41">
        <v>1</v>
      </c>
      <c r="M23" s="215" t="s">
        <v>4438</v>
      </c>
      <c r="N23" s="215" t="str">
        <f>VLOOKUP(IF(K23&lt;&gt;"",K23,M23),Translations!B:E,LangOffset+1,FALSE)</f>
        <v>Cumulative</v>
      </c>
      <c r="O23" s="26">
        <f>COUNTIF(IndDisaggrGrpInCov!$A:$A,CatCoverage!C23)</f>
        <v>0</v>
      </c>
    </row>
    <row r="24" spans="1:15" x14ac:dyDescent="0.2">
      <c r="A24" s="167">
        <v>13</v>
      </c>
      <c r="B24" s="26" t="str">
        <f>VLOOKUP(A24,CatModules!B:D,3,FALSE)</f>
        <v>Prevention programs for other vulnerable populations (please specify)</v>
      </c>
      <c r="C24" s="167">
        <v>84</v>
      </c>
      <c r="D24" s="26" t="str">
        <f t="shared" ca="1" si="0"/>
        <v>KP-3e: Percentage of other vulnerable populations that have received an HIV test during the reporting period and know their results</v>
      </c>
      <c r="E24" s="171" t="s">
        <v>3074</v>
      </c>
      <c r="F24" s="188" t="s">
        <v>3143</v>
      </c>
      <c r="G24" s="188" t="s">
        <v>2478</v>
      </c>
      <c r="H24" s="188" t="s">
        <v>2479</v>
      </c>
      <c r="I24" s="188" t="s">
        <v>3288</v>
      </c>
      <c r="J24" s="188" t="s">
        <v>3294</v>
      </c>
      <c r="K24" s="213"/>
      <c r="L24" s="41">
        <v>1</v>
      </c>
      <c r="M24" s="215" t="s">
        <v>4438</v>
      </c>
      <c r="N24" s="215" t="str">
        <f>VLOOKUP(IF(K24&lt;&gt;"",K24,M24),Translations!B:E,LangOffset+1,FALSE)</f>
        <v>Cumulative</v>
      </c>
      <c r="O24" s="26">
        <f>COUNTIF(IndDisaggrGrpInCov!$A:$A,CatCoverage!C24)</f>
        <v>0</v>
      </c>
    </row>
    <row r="25" spans="1:15" x14ac:dyDescent="0.2">
      <c r="A25" s="167">
        <v>15</v>
      </c>
      <c r="B25" s="26" t="str">
        <f>VLOOKUP(A25,CatModules!B:D,3,FALSE)</f>
        <v>Prevention programs for adolescents and youth, in and out of school</v>
      </c>
      <c r="C25" s="167">
        <v>90</v>
      </c>
      <c r="D25" s="26" t="str">
        <f t="shared" ca="1" si="0"/>
        <v>YP-1: Percentage of young people aged 10–24 years reached by life skills–based HIV education in schools</v>
      </c>
      <c r="E25" s="171" t="s">
        <v>3075</v>
      </c>
      <c r="F25" s="188" t="s">
        <v>3144</v>
      </c>
      <c r="G25" s="188" t="s">
        <v>2482</v>
      </c>
      <c r="H25" s="188" t="s">
        <v>2480</v>
      </c>
      <c r="I25" s="188" t="s">
        <v>3276</v>
      </c>
      <c r="J25" s="188" t="s">
        <v>3294</v>
      </c>
      <c r="K25" s="213" t="s">
        <v>4439</v>
      </c>
      <c r="L25" s="41">
        <v>0</v>
      </c>
      <c r="N25" s="215" t="str">
        <f>VLOOKUP(IF(K25&lt;&gt;"",K25,M25),Translations!B:E,LangOffset+1,FALSE)</f>
        <v>Non-cumulative</v>
      </c>
      <c r="O25" s="26">
        <f>COUNTIF(IndDisaggrGrpInCov!$A:$A,CatCoverage!C25)</f>
        <v>0</v>
      </c>
    </row>
    <row r="26" spans="1:15" x14ac:dyDescent="0.2">
      <c r="A26" s="167">
        <v>20</v>
      </c>
      <c r="B26" s="26" t="str">
        <f>VLOOKUP(A26,CatModules!B:D,3,FALSE)</f>
        <v>PMTCT</v>
      </c>
      <c r="C26" s="167">
        <v>102</v>
      </c>
      <c r="D26" s="26" t="str">
        <f t="shared" ca="1" si="0"/>
        <v>PMTCT-1: Percentage of pregnant women who know their HIV status</v>
      </c>
      <c r="E26" s="171" t="s">
        <v>3076</v>
      </c>
      <c r="F26" s="188" t="s">
        <v>4006</v>
      </c>
      <c r="G26" s="188" t="s">
        <v>4007</v>
      </c>
      <c r="H26" s="188" t="s">
        <v>4008</v>
      </c>
      <c r="I26" s="188" t="s">
        <v>4009</v>
      </c>
      <c r="J26" s="188" t="s">
        <v>3294</v>
      </c>
      <c r="K26" s="213" t="s">
        <v>4439</v>
      </c>
      <c r="L26" s="41">
        <v>0</v>
      </c>
      <c r="N26" s="215" t="str">
        <f>VLOOKUP(IF(K26&lt;&gt;"",K26,M26),Translations!B:E,LangOffset+1,FALSE)</f>
        <v>Non-cumulative</v>
      </c>
      <c r="O26" s="26">
        <f>COUNTIF(IndDisaggrGrpInCov!$A:$A,CatCoverage!C26)</f>
        <v>1</v>
      </c>
    </row>
    <row r="27" spans="1:15" x14ac:dyDescent="0.2">
      <c r="A27" s="167">
        <v>20</v>
      </c>
      <c r="B27" s="26" t="str">
        <f>VLOOKUP(A27,CatModules!B:D,3,FALSE)</f>
        <v>PMTCT</v>
      </c>
      <c r="C27" s="167">
        <v>104</v>
      </c>
      <c r="D27" s="26" t="str">
        <f t="shared" ca="1" si="0"/>
        <v>PMTCT-2: Percentage of HIV-positive pregnant women who received antiretrovirals to reduce the risk of mother-to-child transmission</v>
      </c>
      <c r="E27" s="171" t="s">
        <v>3077</v>
      </c>
      <c r="F27" s="188" t="s">
        <v>4010</v>
      </c>
      <c r="G27" s="188" t="s">
        <v>4011</v>
      </c>
      <c r="H27" s="188" t="s">
        <v>4012</v>
      </c>
      <c r="I27" s="188" t="s">
        <v>4013</v>
      </c>
      <c r="J27" s="188" t="s">
        <v>3294</v>
      </c>
      <c r="K27" s="213" t="s">
        <v>4439</v>
      </c>
      <c r="L27" s="41">
        <v>1</v>
      </c>
      <c r="N27" s="215" t="str">
        <f>VLOOKUP(IF(K27&lt;&gt;"",K27,M27),Translations!B:E,LangOffset+1,FALSE)</f>
        <v>Non-cumulative</v>
      </c>
      <c r="O27" s="26">
        <f>COUNTIF(IndDisaggrGrpInCov!$A:$A,CatCoverage!C27)</f>
        <v>1</v>
      </c>
    </row>
    <row r="28" spans="1:15" x14ac:dyDescent="0.2">
      <c r="A28" s="167">
        <v>20</v>
      </c>
      <c r="B28" s="26" t="str">
        <f>VLOOKUP(A28,CatModules!B:D,3,FALSE)</f>
        <v>PMTCT</v>
      </c>
      <c r="C28" s="167">
        <v>106</v>
      </c>
      <c r="D28" s="26" t="str">
        <f t="shared" ca="1" si="0"/>
        <v>PMTCT-3: Percentage of infants born to HIV-positive women receiving a virological test for HIV within 2 months of birth</v>
      </c>
      <c r="E28" s="171" t="s">
        <v>3078</v>
      </c>
      <c r="F28" s="188" t="s">
        <v>3145</v>
      </c>
      <c r="G28" s="188" t="s">
        <v>2484</v>
      </c>
      <c r="H28" s="188" t="s">
        <v>2483</v>
      </c>
      <c r="I28" s="188" t="s">
        <v>3277</v>
      </c>
      <c r="J28" s="188" t="s">
        <v>3294</v>
      </c>
      <c r="K28" s="213" t="s">
        <v>4439</v>
      </c>
      <c r="L28" s="41">
        <v>0</v>
      </c>
      <c r="N28" s="215" t="str">
        <f>VLOOKUP(IF(K28&lt;&gt;"",K28,M28),Translations!B:E,LangOffset+1,FALSE)</f>
        <v>Non-cumulative</v>
      </c>
      <c r="O28" s="26">
        <f>COUNTIF(IndDisaggrGrpInCov!$A:$A,CatCoverage!C28)</f>
        <v>0</v>
      </c>
    </row>
    <row r="29" spans="1:15" x14ac:dyDescent="0.2">
      <c r="A29" s="167">
        <v>22</v>
      </c>
      <c r="B29" s="26" t="str">
        <f>VLOOKUP(A29,CatModules!B:D,3,FALSE)</f>
        <v>Treatment, care and support</v>
      </c>
      <c r="C29" s="167">
        <v>120</v>
      </c>
      <c r="D29" s="26" t="str">
        <f t="shared" ca="1" si="0"/>
        <v>TCS-1: Percentage of adults and children currently receiving antiretroviral therapy among all adults and children living with HIV</v>
      </c>
      <c r="E29" s="171" t="s">
        <v>3079</v>
      </c>
      <c r="F29" s="188" t="s">
        <v>4014</v>
      </c>
      <c r="G29" s="188" t="s">
        <v>4015</v>
      </c>
      <c r="H29" s="188" t="s">
        <v>4016</v>
      </c>
      <c r="I29" s="188" t="s">
        <v>4017</v>
      </c>
      <c r="J29" s="188" t="s">
        <v>3294</v>
      </c>
      <c r="K29" s="188" t="s">
        <v>4438</v>
      </c>
      <c r="L29" s="41">
        <v>1</v>
      </c>
      <c r="N29" s="215" t="str">
        <f>VLOOKUP(IF(K29&lt;&gt;"",K29,M29),Translations!B:E,LangOffset+1,FALSE)</f>
        <v>Cumulative</v>
      </c>
      <c r="O29" s="26">
        <f>COUNTIF(IndDisaggrGrpInCov!$A:$A,CatCoverage!C29)</f>
        <v>2</v>
      </c>
    </row>
    <row r="30" spans="1:15" x14ac:dyDescent="0.2">
      <c r="A30" s="167">
        <v>22</v>
      </c>
      <c r="B30" s="26" t="str">
        <f>VLOOKUP(A30,CatModules!B:D,3,FALSE)</f>
        <v>Treatment, care and support</v>
      </c>
      <c r="C30" s="167">
        <v>123</v>
      </c>
      <c r="D30" s="26" t="str">
        <f t="shared" ca="1" si="0"/>
        <v>TCS-2: Percentage of people living with HIV that initiated ART with CD4 count of &lt;200 cells/mm³</v>
      </c>
      <c r="E30" s="171" t="s">
        <v>3080</v>
      </c>
      <c r="F30" s="188" t="s">
        <v>3434</v>
      </c>
      <c r="G30" s="188" t="s">
        <v>3433</v>
      </c>
      <c r="H30" s="188" t="s">
        <v>3435</v>
      </c>
      <c r="I30" s="188" t="s">
        <v>3437</v>
      </c>
      <c r="J30" s="188" t="s">
        <v>3293</v>
      </c>
      <c r="K30" s="213" t="s">
        <v>4438</v>
      </c>
      <c r="L30" s="41">
        <v>0</v>
      </c>
      <c r="N30" s="215" t="str">
        <f>VLOOKUP(IF(K30&lt;&gt;"",K30,M30),Translations!B:E,LangOffset+1,FALSE)</f>
        <v>Cumulative</v>
      </c>
      <c r="O30" s="26">
        <f>COUNTIF(IndDisaggrGrpInCov!$A:$A,CatCoverage!C30)</f>
        <v>1</v>
      </c>
    </row>
    <row r="31" spans="1:15" x14ac:dyDescent="0.2">
      <c r="A31" s="167">
        <v>22</v>
      </c>
      <c r="B31" s="26" t="str">
        <f>VLOOKUP(A31,CatModules!B:D,3,FALSE)</f>
        <v>Treatment, care and support</v>
      </c>
      <c r="C31" s="167">
        <v>126</v>
      </c>
      <c r="D31" s="26" t="str">
        <f t="shared" ca="1" si="0"/>
        <v>TCS-3: Percentage of adults and children that initiated ART, with an undetectable viral load at 12 months (&lt;1000 copies/ml)</v>
      </c>
      <c r="E31" s="171" t="s">
        <v>3081</v>
      </c>
      <c r="F31" s="189" t="s">
        <v>3146</v>
      </c>
      <c r="G31" s="189" t="s">
        <v>3185</v>
      </c>
      <c r="H31" s="189" t="s">
        <v>3218</v>
      </c>
      <c r="I31" s="189" t="s">
        <v>3255</v>
      </c>
      <c r="J31" s="189" t="s">
        <v>3294</v>
      </c>
      <c r="K31" s="213" t="s">
        <v>4438</v>
      </c>
      <c r="L31" s="41">
        <v>0</v>
      </c>
      <c r="N31" s="215" t="str">
        <f>VLOOKUP(IF(K31&lt;&gt;"",K31,M31),Translations!B:E,LangOffset+1,FALSE)</f>
        <v>Cumulative</v>
      </c>
      <c r="O31" s="26">
        <f>COUNTIF(IndDisaggrGrpInCov!$A:$A,CatCoverage!C31)</f>
        <v>0</v>
      </c>
    </row>
    <row r="32" spans="1:15" x14ac:dyDescent="0.2">
      <c r="A32" s="167">
        <v>22</v>
      </c>
      <c r="B32" s="26" t="str">
        <f>VLOOKUP(A32,CatModules!B:D,3,FALSE)</f>
        <v>Treatment, care and support</v>
      </c>
      <c r="C32" s="167">
        <v>129</v>
      </c>
      <c r="D32" s="26" t="str">
        <f t="shared" ca="1" si="0"/>
        <v>TCS-4: Percentage of health facilities dispensing antiretroviral therapy that experienced a stock-out of at least one required antiretroviral drug in the last 12 month</v>
      </c>
      <c r="E32" s="171" t="s">
        <v>3082</v>
      </c>
      <c r="F32" s="189" t="s">
        <v>4640</v>
      </c>
      <c r="G32" s="189" t="s">
        <v>2485</v>
      </c>
      <c r="H32" s="189" t="s">
        <v>2486</v>
      </c>
      <c r="I32" s="189" t="s">
        <v>3278</v>
      </c>
      <c r="J32" s="189" t="s">
        <v>3294</v>
      </c>
      <c r="K32" s="213" t="s">
        <v>4439</v>
      </c>
      <c r="L32" s="41">
        <v>0</v>
      </c>
      <c r="N32" s="215" t="str">
        <f>VLOOKUP(IF(K32&lt;&gt;"",K32,M32),Translations!B:E,LangOffset+1,FALSE)</f>
        <v>Non-cumulative</v>
      </c>
      <c r="O32" s="26">
        <f>COUNTIF(IndDisaggrGrpInCov!$A:$A,CatCoverage!C32)</f>
        <v>0</v>
      </c>
    </row>
    <row r="33" spans="1:15" x14ac:dyDescent="0.2">
      <c r="A33" s="167">
        <v>22</v>
      </c>
      <c r="B33" s="26" t="str">
        <f>VLOOKUP(A33,CatModules!B:D,3,FALSE)</f>
        <v>Treatment, care and support</v>
      </c>
      <c r="C33" s="167">
        <v>132</v>
      </c>
      <c r="D33" s="26" t="str">
        <f t="shared" ca="1" si="0"/>
        <v>TCS-5: Proportion of undernourished PLHIV that received therapeutic or supplementary food at any point during the reporting period</v>
      </c>
      <c r="E33" s="171" t="s">
        <v>3083</v>
      </c>
      <c r="F33" s="189" t="s">
        <v>3147</v>
      </c>
      <c r="G33" s="189" t="s">
        <v>3186</v>
      </c>
      <c r="H33" s="189" t="s">
        <v>3219</v>
      </c>
      <c r="I33" s="189" t="s">
        <v>3256</v>
      </c>
      <c r="J33" s="189" t="s">
        <v>3294</v>
      </c>
      <c r="K33" s="213" t="s">
        <v>4438</v>
      </c>
      <c r="L33" s="41">
        <v>0</v>
      </c>
      <c r="N33" s="215" t="str">
        <f>VLOOKUP(IF(K33&lt;&gt;"",K33,M33),Translations!B:E,LangOffset+1,FALSE)</f>
        <v>Cumulative</v>
      </c>
      <c r="O33" s="26">
        <f>COUNTIF(IndDisaggrGrpInCov!$A:$A,CatCoverage!C33)</f>
        <v>0</v>
      </c>
    </row>
    <row r="34" spans="1:15" x14ac:dyDescent="0.2">
      <c r="A34" s="167">
        <v>32</v>
      </c>
      <c r="B34" s="26" t="str">
        <f>VLOOKUP(A34,CatModules!B:D,3,FALSE)</f>
        <v>TB care and prevention</v>
      </c>
      <c r="C34" s="167">
        <v>162</v>
      </c>
      <c r="D34" s="26" t="str">
        <f t="shared" ref="D34:D65" ca="1" si="1">CONCATENATE(E34,": ",OFFSET(F34,0,LangOffset,1,1))</f>
        <v>DOTS-1a: Number of notified cases of all forms of TB - bacteriologically confirmed plus clinically diagnosed, new and relapses</v>
      </c>
      <c r="E34" s="171" t="s">
        <v>3084</v>
      </c>
      <c r="F34" s="189" t="s">
        <v>3295</v>
      </c>
      <c r="G34" s="189" t="s">
        <v>3187</v>
      </c>
      <c r="H34" s="189" t="s">
        <v>3220</v>
      </c>
      <c r="I34" s="189" t="s">
        <v>2299</v>
      </c>
      <c r="J34" s="189" t="s">
        <v>3293</v>
      </c>
      <c r="K34" s="188" t="s">
        <v>4439</v>
      </c>
      <c r="L34" s="41">
        <v>1</v>
      </c>
      <c r="N34" s="215" t="str">
        <f>VLOOKUP(IF(K34&lt;&gt;"",K34,M34),Translations!B:E,LangOffset+1,FALSE)</f>
        <v>Non-cumulative</v>
      </c>
      <c r="O34" s="26">
        <f>COUNTIF(IndDisaggrGrpInCov!$A:$A,CatCoverage!C34)</f>
        <v>0</v>
      </c>
    </row>
    <row r="35" spans="1:15" x14ac:dyDescent="0.2">
      <c r="A35" s="167">
        <v>32</v>
      </c>
      <c r="B35" s="26" t="str">
        <f>VLOOKUP(A35,CatModules!B:D,3,FALSE)</f>
        <v>TB care and prevention</v>
      </c>
      <c r="C35" s="167">
        <v>164</v>
      </c>
      <c r="D35" s="26" t="str">
        <f t="shared" ca="1" si="1"/>
        <v>DOTS-1b: Number of notified cases of bacteriologically confirmed TB, new and relapses</v>
      </c>
      <c r="E35" s="171" t="s">
        <v>3085</v>
      </c>
      <c r="F35" s="189" t="s">
        <v>3148</v>
      </c>
      <c r="G35" s="189" t="s">
        <v>3188</v>
      </c>
      <c r="H35" s="189" t="s">
        <v>3221</v>
      </c>
      <c r="I35" s="189" t="s">
        <v>2300</v>
      </c>
      <c r="J35" s="189" t="s">
        <v>3293</v>
      </c>
      <c r="K35" s="188" t="s">
        <v>4439</v>
      </c>
      <c r="L35" s="41">
        <v>0</v>
      </c>
      <c r="N35" s="215" t="str">
        <f>VLOOKUP(IF(K35&lt;&gt;"",K35,M35),Translations!B:E,LangOffset+1,FALSE)</f>
        <v>Non-cumulative</v>
      </c>
      <c r="O35" s="26">
        <f>COUNTIF(IndDisaggrGrpInCov!$A:$A,CatCoverage!C35)</f>
        <v>0</v>
      </c>
    </row>
    <row r="36" spans="1:15" x14ac:dyDescent="0.2">
      <c r="A36" s="167">
        <v>32</v>
      </c>
      <c r="B36" s="26" t="str">
        <f>VLOOKUP(A36,CatModules!B:D,3,FALSE)</f>
        <v>TB care and prevention</v>
      </c>
      <c r="C36" s="167">
        <v>167</v>
      </c>
      <c r="D36" s="26" t="str">
        <f t="shared" ca="1" si="1"/>
        <v>DOTS-2a: Percentage of TB cases, all forms, bacteriologically confirmed plus clinically diagnosed, successfully treated (cured plus treatment completed) among all new TB cases registered for treatment during a specified period</v>
      </c>
      <c r="E36" s="171" t="s">
        <v>3086</v>
      </c>
      <c r="F36" s="189" t="s">
        <v>4641</v>
      </c>
      <c r="G36" s="189" t="s">
        <v>4642</v>
      </c>
      <c r="H36" s="189" t="s">
        <v>4643</v>
      </c>
      <c r="I36" s="189" t="s">
        <v>4644</v>
      </c>
      <c r="J36" s="189" t="s">
        <v>3294</v>
      </c>
      <c r="K36" s="213" t="s">
        <v>4439</v>
      </c>
      <c r="L36" s="41">
        <v>0</v>
      </c>
      <c r="N36" s="215" t="str">
        <f>VLOOKUP(IF(K36&lt;&gt;"",K36,M36),Translations!B:E,LangOffset+1,FALSE)</f>
        <v>Non-cumulative</v>
      </c>
      <c r="O36" s="26">
        <f>COUNTIF(IndDisaggrGrpInCov!$A:$A,CatCoverage!C36)</f>
        <v>0</v>
      </c>
    </row>
    <row r="37" spans="1:15" x14ac:dyDescent="0.2">
      <c r="A37" s="167">
        <v>32</v>
      </c>
      <c r="B37" s="26" t="str">
        <f>VLOOKUP(A37,CatModules!B:D,3,FALSE)</f>
        <v>TB care and prevention</v>
      </c>
      <c r="C37" s="167">
        <v>169</v>
      </c>
      <c r="D37" s="26" t="str">
        <f t="shared" ca="1" si="1"/>
        <v>DOTS-2b: Percentage of bacteriologically confirmed new TB cases successfully treated (cured plus completed treatment) among the bacteriologically confirmed new TB cases registered during a specified period</v>
      </c>
      <c r="E37" s="171" t="s">
        <v>3087</v>
      </c>
      <c r="F37" s="189" t="s">
        <v>3149</v>
      </c>
      <c r="G37" s="189" t="s">
        <v>3189</v>
      </c>
      <c r="H37" s="189" t="s">
        <v>3222</v>
      </c>
      <c r="I37" s="189" t="s">
        <v>3279</v>
      </c>
      <c r="J37" s="189" t="s">
        <v>3294</v>
      </c>
      <c r="K37" s="213" t="s">
        <v>4439</v>
      </c>
      <c r="L37" s="41">
        <v>0</v>
      </c>
      <c r="N37" s="215" t="str">
        <f>VLOOKUP(IF(K37&lt;&gt;"",K37,M37),Translations!B:E,LangOffset+1,FALSE)</f>
        <v>Non-cumulative</v>
      </c>
      <c r="O37" s="26">
        <f>COUNTIF(IndDisaggrGrpInCov!$A:$A,CatCoverage!C37)</f>
        <v>0</v>
      </c>
    </row>
    <row r="38" spans="1:15" x14ac:dyDescent="0.2">
      <c r="A38" s="167">
        <v>32</v>
      </c>
      <c r="B38" s="26" t="str">
        <f>VLOOKUP(A38,CatModules!B:D,3,FALSE)</f>
        <v>TB care and prevention</v>
      </c>
      <c r="C38" s="167">
        <v>172</v>
      </c>
      <c r="D38" s="26" t="str">
        <f t="shared" ca="1" si="1"/>
        <v>DOTS-3: Percentage of laboratories showing adequate performance in external quality assurance for smear microscopy among the total number of laboratories that undertake smear microscopy during the reporting period</v>
      </c>
      <c r="E38" s="171" t="s">
        <v>3088</v>
      </c>
      <c r="F38" s="189" t="s">
        <v>3150</v>
      </c>
      <c r="G38" s="189" t="s">
        <v>3190</v>
      </c>
      <c r="H38" s="189" t="s">
        <v>3223</v>
      </c>
      <c r="I38" s="189" t="s">
        <v>3257</v>
      </c>
      <c r="J38" s="189" t="s">
        <v>3294</v>
      </c>
      <c r="K38" s="213" t="s">
        <v>4439</v>
      </c>
      <c r="L38" s="41">
        <v>0</v>
      </c>
      <c r="N38" s="215" t="str">
        <f>VLOOKUP(IF(K38&lt;&gt;"",K38,M38),Translations!B:E,LangOffset+1,FALSE)</f>
        <v>Non-cumulative</v>
      </c>
      <c r="O38" s="26">
        <f>COUNTIF(IndDisaggrGrpInCov!$A:$A,CatCoverage!C38)</f>
        <v>0</v>
      </c>
    </row>
    <row r="39" spans="1:15" x14ac:dyDescent="0.2">
      <c r="A39" s="167">
        <v>32</v>
      </c>
      <c r="B39" s="26" t="str">
        <f>VLOOKUP(A39,CatModules!B:D,3,FALSE)</f>
        <v>TB care and prevention</v>
      </c>
      <c r="C39" s="167">
        <v>174</v>
      </c>
      <c r="D39" s="26" t="str">
        <f t="shared" ca="1" si="1"/>
        <v>DOTS-4: Percentage of reporting units reporting no stock-out of first-line anti-TB drugs on the last day of the quarter</v>
      </c>
      <c r="E39" s="171" t="s">
        <v>3089</v>
      </c>
      <c r="F39" s="189" t="s">
        <v>3151</v>
      </c>
      <c r="G39" s="189" t="s">
        <v>2489</v>
      </c>
      <c r="H39" s="189" t="s">
        <v>2490</v>
      </c>
      <c r="I39" s="189" t="s">
        <v>3280</v>
      </c>
      <c r="J39" s="189" t="s">
        <v>3294</v>
      </c>
      <c r="K39" s="213" t="s">
        <v>4439</v>
      </c>
      <c r="L39" s="41">
        <v>0</v>
      </c>
      <c r="N39" s="215" t="str">
        <f>VLOOKUP(IF(K39&lt;&gt;"",K39,M39),Translations!B:E,LangOffset+1,FALSE)</f>
        <v>Non-cumulative</v>
      </c>
      <c r="O39" s="26">
        <f>COUNTIF(IndDisaggrGrpInCov!$A:$A,CatCoverage!C39)</f>
        <v>0</v>
      </c>
    </row>
    <row r="40" spans="1:15" x14ac:dyDescent="0.2">
      <c r="A40" s="167">
        <v>32</v>
      </c>
      <c r="B40" s="26" t="str">
        <f>VLOOKUP(A40,CatModules!B:D,3,FALSE)</f>
        <v>TB care and prevention</v>
      </c>
      <c r="C40" s="167">
        <v>176</v>
      </c>
      <c r="D40" s="26" t="str">
        <f t="shared" ca="1" si="1"/>
        <v>DOTS-5: Number of children &lt;5 in contact with TB patients who began IPT</v>
      </c>
      <c r="E40" s="171" t="s">
        <v>3090</v>
      </c>
      <c r="F40" s="189" t="s">
        <v>3152</v>
      </c>
      <c r="G40" s="189" t="s">
        <v>2301</v>
      </c>
      <c r="H40" s="189" t="s">
        <v>2302</v>
      </c>
      <c r="I40" s="189" t="s">
        <v>2303</v>
      </c>
      <c r="J40" s="189" t="s">
        <v>3293</v>
      </c>
      <c r="K40" s="188" t="s">
        <v>4439</v>
      </c>
      <c r="L40" s="41">
        <v>0</v>
      </c>
      <c r="N40" s="215" t="str">
        <f>VLOOKUP(IF(K40&lt;&gt;"",K40,M40),Translations!B:E,LangOffset+1,FALSE)</f>
        <v>Non-cumulative</v>
      </c>
      <c r="O40" s="26">
        <f>COUNTIF(IndDisaggrGrpInCov!$A:$A,CatCoverage!C40)</f>
        <v>0</v>
      </c>
    </row>
    <row r="41" spans="1:15" x14ac:dyDescent="0.2">
      <c r="A41" s="167">
        <v>32</v>
      </c>
      <c r="B41" s="26" t="str">
        <f>VLOOKUP(A41,CatModules!B:D,3,FALSE)</f>
        <v>TB care and prevention</v>
      </c>
      <c r="C41" s="167">
        <v>179</v>
      </c>
      <c r="D41" s="26" t="str">
        <f t="shared" ca="1" si="1"/>
        <v>DOTS-6: Number of TB cases (all forms) notified among key affected populations/high risk groups</v>
      </c>
      <c r="E41" s="171" t="s">
        <v>3091</v>
      </c>
      <c r="F41" s="189" t="s">
        <v>3153</v>
      </c>
      <c r="G41" s="189" t="s">
        <v>3191</v>
      </c>
      <c r="H41" s="189" t="s">
        <v>3224</v>
      </c>
      <c r="I41" s="189" t="s">
        <v>3258</v>
      </c>
      <c r="J41" s="189" t="s">
        <v>3293</v>
      </c>
      <c r="K41" s="188" t="s">
        <v>4439</v>
      </c>
      <c r="L41" s="41">
        <v>0</v>
      </c>
      <c r="N41" s="215" t="str">
        <f>VLOOKUP(IF(K41&lt;&gt;"",K41,M41),Translations!B:E,LangOffset+1,FALSE)</f>
        <v>Non-cumulative</v>
      </c>
      <c r="O41" s="26">
        <f>COUNTIF(IndDisaggrGrpInCov!$A:$A,CatCoverage!C41)</f>
        <v>1</v>
      </c>
    </row>
    <row r="42" spans="1:15" x14ac:dyDescent="0.2">
      <c r="A42" s="167">
        <v>32</v>
      </c>
      <c r="B42" s="26" t="str">
        <f>VLOOKUP(A42,CatModules!B:D,3,FALSE)</f>
        <v>TB care and prevention</v>
      </c>
      <c r="C42" s="167">
        <v>182</v>
      </c>
      <c r="D42" s="26" t="str">
        <f t="shared" ca="1" si="1"/>
        <v>DOTS-7a: Percentage of notified TB cases, all forms, contributed by non-NTP providers - private/non-governmental facilities</v>
      </c>
      <c r="E42" s="171" t="s">
        <v>3092</v>
      </c>
      <c r="F42" s="188" t="s">
        <v>3154</v>
      </c>
      <c r="G42" s="188" t="s">
        <v>3192</v>
      </c>
      <c r="H42" s="188" t="s">
        <v>3225</v>
      </c>
      <c r="I42" s="188" t="s">
        <v>3259</v>
      </c>
      <c r="J42" s="188" t="s">
        <v>3294</v>
      </c>
      <c r="K42" s="213" t="s">
        <v>4439</v>
      </c>
      <c r="L42" s="41">
        <v>0</v>
      </c>
      <c r="N42" s="215" t="str">
        <f>VLOOKUP(IF(K42&lt;&gt;"",K42,M42),Translations!B:E,LangOffset+1,FALSE)</f>
        <v>Non-cumulative</v>
      </c>
      <c r="O42" s="26">
        <f>COUNTIF(IndDisaggrGrpInCov!$A:$A,CatCoverage!C42)</f>
        <v>0</v>
      </c>
    </row>
    <row r="43" spans="1:15" x14ac:dyDescent="0.2">
      <c r="A43" s="167">
        <v>32</v>
      </c>
      <c r="B43" s="26" t="str">
        <f>VLOOKUP(A43,CatModules!B:D,3,FALSE)</f>
        <v>TB care and prevention</v>
      </c>
      <c r="C43" s="167">
        <v>184</v>
      </c>
      <c r="D43" s="26" t="str">
        <f t="shared" ca="1" si="1"/>
        <v>DOTS-7b: Percentage of notified TB cases, all forms, contributed by non-NTP providers - public sector</v>
      </c>
      <c r="E43" s="171" t="s">
        <v>3093</v>
      </c>
      <c r="F43" s="188" t="s">
        <v>3155</v>
      </c>
      <c r="G43" s="188" t="s">
        <v>3193</v>
      </c>
      <c r="H43" s="188" t="s">
        <v>3228</v>
      </c>
      <c r="I43" s="188" t="s">
        <v>3260</v>
      </c>
      <c r="J43" s="188" t="s">
        <v>3294</v>
      </c>
      <c r="K43" s="213" t="s">
        <v>4439</v>
      </c>
      <c r="L43" s="41">
        <v>0</v>
      </c>
      <c r="N43" s="215" t="str">
        <f>VLOOKUP(IF(K43&lt;&gt;"",K43,M43),Translations!B:E,LangOffset+1,FALSE)</f>
        <v>Non-cumulative</v>
      </c>
      <c r="O43" s="26">
        <f>COUNTIF(IndDisaggrGrpInCov!$A:$A,CatCoverage!C43)</f>
        <v>0</v>
      </c>
    </row>
    <row r="44" spans="1:15" x14ac:dyDescent="0.2">
      <c r="A44" s="167">
        <v>32</v>
      </c>
      <c r="B44" s="26" t="str">
        <f>VLOOKUP(A44,CatModules!B:D,3,FALSE)</f>
        <v>TB care and prevention</v>
      </c>
      <c r="C44" s="167">
        <v>186</v>
      </c>
      <c r="D44" s="26" t="str">
        <f t="shared" ca="1" si="1"/>
        <v>DOTS-7c: Percentage of notified TB cases, all forms, contributed by non-NTP providers - community referrals</v>
      </c>
      <c r="E44" s="171" t="s">
        <v>3094</v>
      </c>
      <c r="F44" s="188" t="s">
        <v>3156</v>
      </c>
      <c r="G44" s="188" t="s">
        <v>3194</v>
      </c>
      <c r="H44" s="188" t="s">
        <v>3229</v>
      </c>
      <c r="I44" s="188" t="s">
        <v>3261</v>
      </c>
      <c r="J44" s="188" t="s">
        <v>3294</v>
      </c>
      <c r="K44" s="213" t="s">
        <v>4439</v>
      </c>
      <c r="L44" s="41">
        <v>0</v>
      </c>
      <c r="N44" s="215" t="str">
        <f>VLOOKUP(IF(K44&lt;&gt;"",K44,M44),Translations!B:E,LangOffset+1,FALSE)</f>
        <v>Non-cumulative</v>
      </c>
      <c r="O44" s="26">
        <f>COUNTIF(IndDisaggrGrpInCov!$A:$A,CatCoverage!C44)</f>
        <v>0</v>
      </c>
    </row>
    <row r="45" spans="1:15" x14ac:dyDescent="0.2">
      <c r="A45" s="167">
        <v>35</v>
      </c>
      <c r="B45" s="26" t="str">
        <f>VLOOKUP(A45,CatModules!B:D,3,FALSE)</f>
        <v>TB/HIV</v>
      </c>
      <c r="C45" s="167">
        <v>142</v>
      </c>
      <c r="D45" s="26" t="str">
        <f t="shared" ca="1" si="1"/>
        <v>TB/HIV-1: Percentage of TB patients who had an HIV test result recorded in the TB register</v>
      </c>
      <c r="E45" s="171" t="s">
        <v>3095</v>
      </c>
      <c r="F45" s="188" t="s">
        <v>3157</v>
      </c>
      <c r="G45" s="188" t="s">
        <v>3195</v>
      </c>
      <c r="H45" s="188" t="s">
        <v>3230</v>
      </c>
      <c r="I45" s="188" t="s">
        <v>3262</v>
      </c>
      <c r="J45" s="188" t="s">
        <v>3294</v>
      </c>
      <c r="K45" s="213" t="s">
        <v>4439</v>
      </c>
      <c r="L45" s="41">
        <v>1</v>
      </c>
      <c r="N45" s="215" t="str">
        <f>VLOOKUP(IF(K45&lt;&gt;"",K45,M45),Translations!B:E,LangOffset+1,FALSE)</f>
        <v>Non-cumulative</v>
      </c>
      <c r="O45" s="26">
        <f>COUNTIF(IndDisaggrGrpInCov!$A:$A,CatCoverage!C45)</f>
        <v>0</v>
      </c>
    </row>
    <row r="46" spans="1:15" x14ac:dyDescent="0.2">
      <c r="A46" s="167">
        <v>35</v>
      </c>
      <c r="B46" s="26" t="str">
        <f>VLOOKUP(A46,CatModules!B:D,3,FALSE)</f>
        <v>TB/HIV</v>
      </c>
      <c r="C46" s="167">
        <v>144</v>
      </c>
      <c r="D46" s="26" t="str">
        <f t="shared" ca="1" si="1"/>
        <v>TB/HIV-2: Percentage of HIV-positive registered TB patients given anti-retroviral therapy during TB treatment</v>
      </c>
      <c r="E46" s="171" t="s">
        <v>3096</v>
      </c>
      <c r="F46" s="188" t="s">
        <v>3158</v>
      </c>
      <c r="G46" s="188" t="s">
        <v>3196</v>
      </c>
      <c r="H46" s="188" t="s">
        <v>3231</v>
      </c>
      <c r="I46" s="188" t="s">
        <v>3263</v>
      </c>
      <c r="J46" s="188" t="s">
        <v>3294</v>
      </c>
      <c r="K46" s="213" t="s">
        <v>4439</v>
      </c>
      <c r="L46" s="41">
        <v>1</v>
      </c>
      <c r="N46" s="215" t="str">
        <f>VLOOKUP(IF(K46&lt;&gt;"",K46,M46),Translations!B:E,LangOffset+1,FALSE)</f>
        <v>Non-cumulative</v>
      </c>
      <c r="O46" s="26">
        <f>COUNTIF(IndDisaggrGrpInCov!$A:$A,CatCoverage!C46)</f>
        <v>0</v>
      </c>
    </row>
    <row r="47" spans="1:15" x14ac:dyDescent="0.2">
      <c r="A47" s="167">
        <v>35</v>
      </c>
      <c r="B47" s="26" t="str">
        <f>VLOOKUP(A47,CatModules!B:D,3,FALSE)</f>
        <v>TB/HIV</v>
      </c>
      <c r="C47" s="167">
        <v>146</v>
      </c>
      <c r="D47" s="26" t="str">
        <f t="shared" ca="1" si="1"/>
        <v>TB/HIV-3: Percentage of HIV-positive patients who were screened for TB in HIV care or treatment settings</v>
      </c>
      <c r="E47" s="171" t="s">
        <v>3097</v>
      </c>
      <c r="F47" s="188" t="s">
        <v>3159</v>
      </c>
      <c r="G47" s="188" t="s">
        <v>3197</v>
      </c>
      <c r="H47" s="188" t="s">
        <v>3616</v>
      </c>
      <c r="I47" s="188" t="s">
        <v>3264</v>
      </c>
      <c r="J47" s="188" t="s">
        <v>3294</v>
      </c>
      <c r="K47" s="213" t="s">
        <v>4439</v>
      </c>
      <c r="L47" s="41">
        <v>1</v>
      </c>
      <c r="N47" s="215" t="str">
        <f>VLOOKUP(IF(K47&lt;&gt;"",K47,M47),Translations!B:E,LangOffset+1,FALSE)</f>
        <v>Non-cumulative</v>
      </c>
      <c r="O47" s="26">
        <f>COUNTIF(IndDisaggrGrpInCov!$A:$A,CatCoverage!C47)</f>
        <v>0</v>
      </c>
    </row>
    <row r="48" spans="1:15" x14ac:dyDescent="0.2">
      <c r="A48" s="167">
        <v>35</v>
      </c>
      <c r="B48" s="26" t="str">
        <f>VLOOKUP(A48,CatModules!B:D,3,FALSE)</f>
        <v>TB/HIV</v>
      </c>
      <c r="C48" s="167">
        <v>148</v>
      </c>
      <c r="D48" s="26" t="str">
        <f t="shared" ca="1" si="1"/>
        <v>TB/HIV-4: Percentage of new HIV-positive patients starting IPT during the reporting period</v>
      </c>
      <c r="E48" s="171" t="s">
        <v>3098</v>
      </c>
      <c r="F48" s="188" t="s">
        <v>3160</v>
      </c>
      <c r="G48" s="188" t="s">
        <v>3198</v>
      </c>
      <c r="H48" s="188" t="s">
        <v>3232</v>
      </c>
      <c r="I48" s="188" t="s">
        <v>3265</v>
      </c>
      <c r="J48" s="188" t="s">
        <v>3294</v>
      </c>
      <c r="K48" s="213" t="s">
        <v>4439</v>
      </c>
      <c r="L48" s="41">
        <v>0</v>
      </c>
      <c r="N48" s="215" t="str">
        <f>VLOOKUP(IF(K48&lt;&gt;"",K48,M48),Translations!B:E,LangOffset+1,FALSE)</f>
        <v>Non-cumulative</v>
      </c>
      <c r="O48" s="26">
        <f>COUNTIF(IndDisaggrGrpInCov!$A:$A,CatCoverage!C48)</f>
        <v>0</v>
      </c>
    </row>
    <row r="49" spans="1:42" x14ac:dyDescent="0.2">
      <c r="A49" s="167">
        <v>38</v>
      </c>
      <c r="B49" s="26" t="str">
        <f>VLOOKUP(A49,CatModules!B:D,3,FALSE)</f>
        <v>MDR-TB</v>
      </c>
      <c r="C49" s="167">
        <v>192</v>
      </c>
      <c r="D49" s="26" t="str">
        <f t="shared" ca="1" si="1"/>
        <v>MDR TB-1: Percentage of previously treated TB patients receiving DST (bacteriologically positive cases only)</v>
      </c>
      <c r="E49" s="171" t="s">
        <v>3099</v>
      </c>
      <c r="F49" s="189" t="s">
        <v>4441</v>
      </c>
      <c r="G49" s="189" t="s">
        <v>4481</v>
      </c>
      <c r="H49" s="189" t="s">
        <v>4509</v>
      </c>
      <c r="I49" s="189" t="s">
        <v>4543</v>
      </c>
      <c r="J49" s="188" t="s">
        <v>3294</v>
      </c>
      <c r="K49" s="213" t="s">
        <v>4439</v>
      </c>
      <c r="L49" s="41">
        <v>0</v>
      </c>
      <c r="N49" s="215" t="str">
        <f>VLOOKUP(IF(K49&lt;&gt;"",K49,M49),Translations!B:E,LangOffset+1,FALSE)</f>
        <v>Non-cumulative</v>
      </c>
      <c r="O49" s="26">
        <f>COUNTIF(IndDisaggrGrpInCov!$A:$A,CatCoverage!C49)</f>
        <v>0</v>
      </c>
    </row>
    <row r="50" spans="1:42" x14ac:dyDescent="0.2">
      <c r="A50" s="167">
        <v>38</v>
      </c>
      <c r="B50" s="26" t="str">
        <f>VLOOKUP(A50,CatModules!B:D,3,FALSE)</f>
        <v>MDR-TB</v>
      </c>
      <c r="C50" s="167">
        <v>194</v>
      </c>
      <c r="D50" s="26" t="str">
        <f t="shared" ca="1" si="1"/>
        <v>MDR TB-2: Number of bacteriologically confirmed, drug resistant TB cases (RR-TB and/or MDR-TB) notified</v>
      </c>
      <c r="E50" s="171" t="s">
        <v>3100</v>
      </c>
      <c r="F50" s="189" t="s">
        <v>3161</v>
      </c>
      <c r="G50" s="189" t="s">
        <v>3199</v>
      </c>
      <c r="H50" s="189" t="s">
        <v>3238</v>
      </c>
      <c r="I50" s="189" t="s">
        <v>3266</v>
      </c>
      <c r="J50" s="188" t="s">
        <v>3293</v>
      </c>
      <c r="K50" s="188" t="s">
        <v>4439</v>
      </c>
      <c r="L50" s="41">
        <v>0</v>
      </c>
      <c r="N50" s="215" t="str">
        <f>VLOOKUP(IF(K50&lt;&gt;"",K50,M50),Translations!B:E,LangOffset+1,FALSE)</f>
        <v>Non-cumulative</v>
      </c>
      <c r="O50" s="26">
        <f>COUNTIF(IndDisaggrGrpInCov!$A:$A,CatCoverage!C50)</f>
        <v>0</v>
      </c>
      <c r="AP50" s="160"/>
    </row>
    <row r="51" spans="1:42" x14ac:dyDescent="0.2">
      <c r="A51" s="167">
        <v>38</v>
      </c>
      <c r="B51" s="26" t="str">
        <f>VLOOKUP(A51,CatModules!B:D,3,FALSE)</f>
        <v>MDR-TB</v>
      </c>
      <c r="C51" s="167">
        <v>196</v>
      </c>
      <c r="D51" s="26" t="str">
        <f t="shared" ca="1" si="1"/>
        <v>MDR TB-3: Number of cases with drug resistant TB (RR-TB and/or MDR-TB) that began second-line treatment</v>
      </c>
      <c r="E51" s="171" t="s">
        <v>3101</v>
      </c>
      <c r="F51" s="189" t="s">
        <v>3162</v>
      </c>
      <c r="G51" s="189" t="s">
        <v>3200</v>
      </c>
      <c r="H51" s="189" t="s">
        <v>3239</v>
      </c>
      <c r="I51" s="189" t="s">
        <v>3267</v>
      </c>
      <c r="J51" s="188" t="s">
        <v>3293</v>
      </c>
      <c r="K51" s="188" t="s">
        <v>4439</v>
      </c>
      <c r="L51" s="41">
        <v>1</v>
      </c>
      <c r="N51" s="215" t="str">
        <f>VLOOKUP(IF(K51&lt;&gt;"",K51,M51),Translations!B:E,LangOffset+1,FALSE)</f>
        <v>Non-cumulative</v>
      </c>
      <c r="O51" s="26">
        <f>COUNTIF(IndDisaggrGrpInCov!$A:$A,CatCoverage!C51)</f>
        <v>3</v>
      </c>
    </row>
    <row r="52" spans="1:42" x14ac:dyDescent="0.2">
      <c r="A52" s="167">
        <v>38</v>
      </c>
      <c r="B52" s="26" t="str">
        <f>VLOOKUP(A52,CatModules!B:D,3,FALSE)</f>
        <v>MDR-TB</v>
      </c>
      <c r="C52" s="167">
        <v>198</v>
      </c>
      <c r="D52" s="26" t="str">
        <f t="shared" ca="1" si="1"/>
        <v>MDR TB-4: Percentage of cases with drug resistant TB (RR-TB and/or MDR-TB) started on treatment for MDR-TB who were lost to follow up at six months</v>
      </c>
      <c r="E52" s="171" t="s">
        <v>3102</v>
      </c>
      <c r="F52" s="189" t="s">
        <v>3163</v>
      </c>
      <c r="G52" s="189" t="s">
        <v>3201</v>
      </c>
      <c r="H52" s="189" t="s">
        <v>3233</v>
      </c>
      <c r="I52" s="189" t="s">
        <v>3281</v>
      </c>
      <c r="J52" s="188" t="s">
        <v>3294</v>
      </c>
      <c r="K52" s="213" t="s">
        <v>4439</v>
      </c>
      <c r="L52" s="41">
        <v>0</v>
      </c>
      <c r="N52" s="215" t="str">
        <f>VLOOKUP(IF(K52&lt;&gt;"",K52,M52),Translations!B:E,LangOffset+1,FALSE)</f>
        <v>Non-cumulative</v>
      </c>
      <c r="O52" s="26">
        <f>COUNTIF(IndDisaggrGrpInCov!$A:$A,CatCoverage!C52)</f>
        <v>0</v>
      </c>
    </row>
    <row r="53" spans="1:42" x14ac:dyDescent="0.2">
      <c r="A53" s="167">
        <v>38</v>
      </c>
      <c r="B53" s="26" t="str">
        <f>VLOOKUP(A53,CatModules!B:D,3,FALSE)</f>
        <v>MDR-TB</v>
      </c>
      <c r="C53" s="167">
        <v>200</v>
      </c>
      <c r="D53" s="26" t="str">
        <f t="shared" ca="1" si="1"/>
        <v>MDR TB-5: Percentage of DST laboratories showing adequate performance on External Quality Assurance</v>
      </c>
      <c r="E53" s="171" t="s">
        <v>3103</v>
      </c>
      <c r="F53" s="189" t="s">
        <v>3164</v>
      </c>
      <c r="G53" s="189" t="s">
        <v>3202</v>
      </c>
      <c r="H53" s="189" t="s">
        <v>3234</v>
      </c>
      <c r="I53" s="189" t="s">
        <v>3268</v>
      </c>
      <c r="J53" s="188" t="s">
        <v>3294</v>
      </c>
      <c r="K53" s="213" t="s">
        <v>4439</v>
      </c>
      <c r="L53" s="41">
        <v>0</v>
      </c>
      <c r="N53" s="215" t="str">
        <f>VLOOKUP(IF(K53&lt;&gt;"",K53,M53),Translations!B:E,LangOffset+1,FALSE)</f>
        <v>Non-cumulative</v>
      </c>
      <c r="O53" s="26">
        <f>COUNTIF(IndDisaggrGrpInCov!$A:$A,CatCoverage!C53)</f>
        <v>0</v>
      </c>
    </row>
    <row r="54" spans="1:42" x14ac:dyDescent="0.2">
      <c r="A54" s="167">
        <v>42</v>
      </c>
      <c r="B54" s="26" t="str">
        <f>VLOOKUP(A54,CatModules!B:D,3,FALSE)</f>
        <v>Vector control</v>
      </c>
      <c r="C54" s="167">
        <v>222</v>
      </c>
      <c r="D54" s="26" t="str">
        <f t="shared" ca="1" si="1"/>
        <v>VC-1: Number of long-lasting insecticidal nets distributed to at-risk populations through mass campaigns</v>
      </c>
      <c r="E54" s="171" t="s">
        <v>3104</v>
      </c>
      <c r="F54" s="189" t="s">
        <v>3165</v>
      </c>
      <c r="G54" s="189" t="s">
        <v>1823</v>
      </c>
      <c r="H54" s="189" t="s">
        <v>1509</v>
      </c>
      <c r="I54" s="189" t="s">
        <v>2304</v>
      </c>
      <c r="J54" s="188" t="s">
        <v>3293</v>
      </c>
      <c r="K54" s="188" t="s">
        <v>4439</v>
      </c>
      <c r="L54" s="41">
        <v>0</v>
      </c>
      <c r="N54" s="215" t="str">
        <f>VLOOKUP(IF(K54&lt;&gt;"",K54,M54),Translations!B:E,LangOffset+1,FALSE)</f>
        <v>Non-cumulative</v>
      </c>
      <c r="O54" s="26">
        <f>COUNTIF(IndDisaggrGrpInCov!$A:$A,CatCoverage!C54)</f>
        <v>0</v>
      </c>
    </row>
    <row r="55" spans="1:42" x14ac:dyDescent="0.2">
      <c r="A55" s="167">
        <v>42</v>
      </c>
      <c r="B55" s="26" t="str">
        <f>VLOOKUP(A55,CatModules!B:D,3,FALSE)</f>
        <v>Vector control</v>
      </c>
      <c r="C55" s="167">
        <v>224</v>
      </c>
      <c r="D55" s="26" t="str">
        <f t="shared" ca="1" si="1"/>
        <v>VC-2: Proportion of population at risk potentially covered by long lasting insecticidal nets distributed</v>
      </c>
      <c r="E55" s="171" t="s">
        <v>3105</v>
      </c>
      <c r="F55" s="189" t="s">
        <v>3166</v>
      </c>
      <c r="G55" s="189" t="s">
        <v>1613</v>
      </c>
      <c r="H55" s="189" t="s">
        <v>1510</v>
      </c>
      <c r="I55" s="189" t="s">
        <v>3289</v>
      </c>
      <c r="J55" s="188" t="s">
        <v>3294</v>
      </c>
      <c r="K55" s="213" t="s">
        <v>4438</v>
      </c>
      <c r="L55" s="41">
        <v>1</v>
      </c>
      <c r="N55" s="215" t="str">
        <f>VLOOKUP(IF(K55&lt;&gt;"",K55,M55),Translations!B:E,LangOffset+1,FALSE)</f>
        <v>Cumulative</v>
      </c>
      <c r="O55" s="26">
        <f>COUNTIF(IndDisaggrGrpInCov!$A:$A,CatCoverage!C55)</f>
        <v>0</v>
      </c>
    </row>
    <row r="56" spans="1:42" x14ac:dyDescent="0.2">
      <c r="A56" s="167">
        <v>42</v>
      </c>
      <c r="B56" s="26" t="str">
        <f>VLOOKUP(A56,CatModules!B:D,3,FALSE)</f>
        <v>Vector control</v>
      </c>
      <c r="C56" s="167">
        <v>226</v>
      </c>
      <c r="D56" s="26" t="str">
        <f t="shared" ca="1" si="1"/>
        <v>VC-3: Number of long-lasting insecticidal nets distributed to targeted risk groups through continuous distribution</v>
      </c>
      <c r="E56" s="171" t="s">
        <v>3106</v>
      </c>
      <c r="F56" s="189" t="s">
        <v>4018</v>
      </c>
      <c r="G56" s="189" t="s">
        <v>4019</v>
      </c>
      <c r="H56" s="189" t="s">
        <v>4020</v>
      </c>
      <c r="I56" s="189" t="s">
        <v>4021</v>
      </c>
      <c r="J56" s="188" t="s">
        <v>3293</v>
      </c>
      <c r="K56" s="188" t="s">
        <v>4439</v>
      </c>
      <c r="L56" s="41">
        <v>0</v>
      </c>
      <c r="N56" s="215" t="str">
        <f>VLOOKUP(IF(K56&lt;&gt;"",K56,M56),Translations!B:E,LangOffset+1,FALSE)</f>
        <v>Non-cumulative</v>
      </c>
      <c r="O56" s="26">
        <f>COUNTIF(IndDisaggrGrpInCov!$A:$A,CatCoverage!C56)</f>
        <v>1</v>
      </c>
    </row>
    <row r="57" spans="1:42" x14ac:dyDescent="0.2">
      <c r="A57" s="167">
        <v>42</v>
      </c>
      <c r="B57" s="26" t="str">
        <f>VLOOKUP(A57,CatModules!B:D,3,FALSE)</f>
        <v>Vector control</v>
      </c>
      <c r="C57" s="167">
        <v>228</v>
      </c>
      <c r="D57" s="26" t="str">
        <f t="shared" ca="1" si="1"/>
        <v>VC-4: Proportion of targeted risk groups receiving long-lasting insecticidal-nets</v>
      </c>
      <c r="E57" s="171" t="s">
        <v>3107</v>
      </c>
      <c r="F57" s="189" t="s">
        <v>4022</v>
      </c>
      <c r="G57" s="189" t="s">
        <v>4023</v>
      </c>
      <c r="H57" s="189" t="s">
        <v>4024</v>
      </c>
      <c r="I57" s="189" t="s">
        <v>4025</v>
      </c>
      <c r="J57" s="188" t="s">
        <v>3294</v>
      </c>
      <c r="K57" s="213" t="s">
        <v>4438</v>
      </c>
      <c r="L57" s="41">
        <v>0</v>
      </c>
      <c r="N57" s="215" t="str">
        <f>VLOOKUP(IF(K57&lt;&gt;"",K57,M57),Translations!B:E,LangOffset+1,FALSE)</f>
        <v>Cumulative</v>
      </c>
      <c r="O57" s="26">
        <f>COUNTIF(IndDisaggrGrpInCov!$A:$A,CatCoverage!C57)</f>
        <v>1</v>
      </c>
    </row>
    <row r="58" spans="1:42" x14ac:dyDescent="0.2">
      <c r="A58" s="167">
        <v>42</v>
      </c>
      <c r="B58" s="26" t="str">
        <f>VLOOKUP(A58,CatModules!B:D,3,FALSE)</f>
        <v>Vector control</v>
      </c>
      <c r="C58" s="167">
        <v>230</v>
      </c>
      <c r="D58" s="26" t="str">
        <f t="shared" ca="1" si="1"/>
        <v>VC-5: Proportion of households in targeted areas that received Indoor Residual Spraying during the reporting period</v>
      </c>
      <c r="E58" s="171" t="s">
        <v>3108</v>
      </c>
      <c r="F58" s="189" t="s">
        <v>3167</v>
      </c>
      <c r="G58" s="189" t="s">
        <v>3203</v>
      </c>
      <c r="H58" s="189" t="s">
        <v>4026</v>
      </c>
      <c r="I58" s="189" t="s">
        <v>3269</v>
      </c>
      <c r="J58" s="188" t="s">
        <v>3294</v>
      </c>
      <c r="K58" s="213" t="s">
        <v>4439</v>
      </c>
      <c r="L58" s="41">
        <v>0</v>
      </c>
      <c r="N58" s="215" t="str">
        <f>VLOOKUP(IF(K58&lt;&gt;"",K58,M58),Translations!B:E,LangOffset+1,FALSE)</f>
        <v>Non-cumulative</v>
      </c>
      <c r="O58" s="26">
        <f>COUNTIF(IndDisaggrGrpInCov!$A:$A,CatCoverage!C58)</f>
        <v>0</v>
      </c>
    </row>
    <row r="59" spans="1:42" x14ac:dyDescent="0.2">
      <c r="A59" s="167">
        <v>42</v>
      </c>
      <c r="B59" s="26" t="str">
        <f>VLOOKUP(A59,CatModules!B:D,3,FALSE)</f>
        <v>Vector control</v>
      </c>
      <c r="C59" s="167">
        <v>232</v>
      </c>
      <c r="D59" s="26" t="str">
        <f t="shared" ca="1" si="1"/>
        <v>VC-6: Proportion of population protected by Indoor Residual Spraying within the last 12 months</v>
      </c>
      <c r="E59" s="171" t="s">
        <v>3109</v>
      </c>
      <c r="F59" s="189" t="s">
        <v>3168</v>
      </c>
      <c r="G59" s="189" t="s">
        <v>2491</v>
      </c>
      <c r="H59" s="189" t="s">
        <v>4027</v>
      </c>
      <c r="I59" s="189" t="s">
        <v>3282</v>
      </c>
      <c r="J59" s="188" t="s">
        <v>3294</v>
      </c>
      <c r="K59" s="213" t="s">
        <v>4438</v>
      </c>
      <c r="L59" s="41">
        <v>1</v>
      </c>
      <c r="N59" s="215" t="str">
        <f>VLOOKUP(IF(K59&lt;&gt;"",K59,M59),Translations!B:E,LangOffset+1,FALSE)</f>
        <v>Cumulative</v>
      </c>
      <c r="O59" s="26">
        <f>COUNTIF(IndDisaggrGrpInCov!$A:$A,CatCoverage!C59)</f>
        <v>0</v>
      </c>
    </row>
    <row r="60" spans="1:42" x14ac:dyDescent="0.2">
      <c r="A60" s="167">
        <v>45</v>
      </c>
      <c r="B60" s="26" t="str">
        <f>VLOOKUP(A60,CatModules!B:D,3,FALSE)</f>
        <v>Case management</v>
      </c>
      <c r="C60" s="167">
        <v>252</v>
      </c>
      <c r="D60" s="26" t="str">
        <f t="shared" ca="1" si="1"/>
        <v>CM-1a: Proportion of suspected malaria cases that receive a parasitological test at public sector health facilities</v>
      </c>
      <c r="E60" s="171" t="s">
        <v>3110</v>
      </c>
      <c r="F60" s="189" t="s">
        <v>4028</v>
      </c>
      <c r="G60" s="189" t="s">
        <v>4029</v>
      </c>
      <c r="H60" s="189" t="s">
        <v>4030</v>
      </c>
      <c r="I60" s="189" t="s">
        <v>4031</v>
      </c>
      <c r="J60" s="188" t="s">
        <v>3294</v>
      </c>
      <c r="K60" s="213" t="s">
        <v>4439</v>
      </c>
      <c r="L60" s="41">
        <v>1</v>
      </c>
      <c r="N60" s="215" t="str">
        <f>VLOOKUP(IF(K60&lt;&gt;"",K60,M60),Translations!B:E,LangOffset+1,FALSE)</f>
        <v>Non-cumulative</v>
      </c>
      <c r="O60" s="26">
        <f>COUNTIF(IndDisaggrGrpInCov!$A:$A,CatCoverage!C60)</f>
        <v>3</v>
      </c>
    </row>
    <row r="61" spans="1:42" x14ac:dyDescent="0.2">
      <c r="A61" s="167">
        <v>45</v>
      </c>
      <c r="B61" s="26" t="str">
        <f>VLOOKUP(A61,CatModules!B:D,3,FALSE)</f>
        <v>Case management</v>
      </c>
      <c r="C61" s="167">
        <v>255</v>
      </c>
      <c r="D61" s="26" t="str">
        <f t="shared" ca="1" si="1"/>
        <v>CM-1b: Proportion of suspected malaria cases that receive a parasitological test in the community</v>
      </c>
      <c r="E61" s="171" t="s">
        <v>3111</v>
      </c>
      <c r="F61" s="189" t="s">
        <v>4032</v>
      </c>
      <c r="G61" s="189" t="s">
        <v>4033</v>
      </c>
      <c r="H61" s="189" t="s">
        <v>4034</v>
      </c>
      <c r="I61" s="189" t="s">
        <v>4035</v>
      </c>
      <c r="J61" s="188" t="s">
        <v>3294</v>
      </c>
      <c r="K61" s="213" t="s">
        <v>4439</v>
      </c>
      <c r="L61" s="41">
        <v>1</v>
      </c>
      <c r="N61" s="215" t="str">
        <f>VLOOKUP(IF(K61&lt;&gt;"",K61,M61),Translations!B:E,LangOffset+1,FALSE)</f>
        <v>Non-cumulative</v>
      </c>
      <c r="O61" s="26">
        <f>COUNTIF(IndDisaggrGrpInCov!$A:$A,CatCoverage!C61)</f>
        <v>3</v>
      </c>
    </row>
    <row r="62" spans="1:42" x14ac:dyDescent="0.2">
      <c r="A62" s="167">
        <v>45</v>
      </c>
      <c r="B62" s="26" t="str">
        <f>VLOOKUP(A62,CatModules!B:D,3,FALSE)</f>
        <v>Case management</v>
      </c>
      <c r="C62" s="167">
        <v>258</v>
      </c>
      <c r="D62" s="26" t="str">
        <f t="shared" ca="1" si="1"/>
        <v>CM-1c: Proportion of suspected malaria cases that receive a parasitological test at private sector sites</v>
      </c>
      <c r="E62" s="171" t="s">
        <v>3112</v>
      </c>
      <c r="F62" s="189" t="s">
        <v>4036</v>
      </c>
      <c r="G62" s="189" t="s">
        <v>4037</v>
      </c>
      <c r="H62" s="189" t="s">
        <v>4038</v>
      </c>
      <c r="I62" s="189" t="s">
        <v>4039</v>
      </c>
      <c r="J62" s="188" t="s">
        <v>3294</v>
      </c>
      <c r="K62" s="213" t="s">
        <v>4439</v>
      </c>
      <c r="L62" s="41">
        <v>1</v>
      </c>
      <c r="N62" s="215" t="str">
        <f>VLOOKUP(IF(K62&lt;&gt;"",K62,M62),Translations!B:E,LangOffset+1,FALSE)</f>
        <v>Non-cumulative</v>
      </c>
      <c r="O62" s="26">
        <f>COUNTIF(IndDisaggrGrpInCov!$A:$A,CatCoverage!C62)</f>
        <v>3</v>
      </c>
    </row>
    <row r="63" spans="1:42" x14ac:dyDescent="0.2">
      <c r="A63" s="167">
        <v>45</v>
      </c>
      <c r="B63" s="26" t="str">
        <f>VLOOKUP(A63,CatModules!B:D,3,FALSE)</f>
        <v>Case management</v>
      </c>
      <c r="C63" s="167">
        <v>262</v>
      </c>
      <c r="D63" s="26" t="str">
        <f t="shared" ca="1" si="1"/>
        <v>CM-2a: Proportion of confirmed malaria cases that received first-line antimalarial treatment according to national policy at public sector health facilities</v>
      </c>
      <c r="E63" s="171" t="s">
        <v>3113</v>
      </c>
      <c r="F63" s="189" t="s">
        <v>4040</v>
      </c>
      <c r="G63" s="189" t="s">
        <v>4041</v>
      </c>
      <c r="H63" s="189" t="s">
        <v>4042</v>
      </c>
      <c r="I63" s="189" t="s">
        <v>4043</v>
      </c>
      <c r="J63" s="188" t="s">
        <v>3294</v>
      </c>
      <c r="K63" s="213" t="s">
        <v>4439</v>
      </c>
      <c r="L63" s="41">
        <v>0</v>
      </c>
      <c r="N63" s="215" t="str">
        <f>VLOOKUP(IF(K63&lt;&gt;"",K63,M63),Translations!B:E,LangOffset+1,FALSE)</f>
        <v>Non-cumulative</v>
      </c>
      <c r="O63" s="26">
        <f>COUNTIF(IndDisaggrGrpInCov!$A:$A,CatCoverage!C63)</f>
        <v>3</v>
      </c>
    </row>
    <row r="64" spans="1:42" x14ac:dyDescent="0.2">
      <c r="A64" s="167">
        <v>45</v>
      </c>
      <c r="B64" s="26" t="str">
        <f>VLOOKUP(A64,CatModules!B:D,3,FALSE)</f>
        <v>Case management</v>
      </c>
      <c r="C64" s="167">
        <v>265</v>
      </c>
      <c r="D64" s="26" t="str">
        <f t="shared" ca="1" si="1"/>
        <v>CM-2b: Proportion of confirmed malaria cases that received first-line antimalarial treatment according to national policy in the community</v>
      </c>
      <c r="E64" s="171" t="s">
        <v>3114</v>
      </c>
      <c r="F64" s="189" t="s">
        <v>4044</v>
      </c>
      <c r="G64" s="189" t="s">
        <v>4045</v>
      </c>
      <c r="H64" s="189" t="s">
        <v>4046</v>
      </c>
      <c r="I64" s="189" t="s">
        <v>4047</v>
      </c>
      <c r="J64" s="188" t="s">
        <v>3294</v>
      </c>
      <c r="K64" s="213" t="s">
        <v>4439</v>
      </c>
      <c r="L64" s="41">
        <v>0</v>
      </c>
      <c r="N64" s="215" t="str">
        <f>VLOOKUP(IF(K64&lt;&gt;"",K64,M64),Translations!B:E,LangOffset+1,FALSE)</f>
        <v>Non-cumulative</v>
      </c>
      <c r="O64" s="26">
        <f>COUNTIF(IndDisaggrGrpInCov!$A:$A,CatCoverage!C64)</f>
        <v>3</v>
      </c>
    </row>
    <row r="65" spans="1:15" x14ac:dyDescent="0.2">
      <c r="A65" s="167">
        <v>45</v>
      </c>
      <c r="B65" s="26" t="str">
        <f>VLOOKUP(A65,CatModules!B:D,3,FALSE)</f>
        <v>Case management</v>
      </c>
      <c r="C65" s="167">
        <v>268</v>
      </c>
      <c r="D65" s="26" t="str">
        <f t="shared" ca="1" si="1"/>
        <v>CM-2c: Proportion of confirmed malaria cases that received first-line antimalarial treatment according to national policy at private sector sites</v>
      </c>
      <c r="E65" s="171" t="s">
        <v>3115</v>
      </c>
      <c r="F65" s="189" t="s">
        <v>4048</v>
      </c>
      <c r="G65" s="189" t="s">
        <v>4049</v>
      </c>
      <c r="H65" s="189" t="s">
        <v>4050</v>
      </c>
      <c r="I65" s="189" t="s">
        <v>4051</v>
      </c>
      <c r="J65" s="188" t="s">
        <v>3294</v>
      </c>
      <c r="K65" s="213" t="s">
        <v>4439</v>
      </c>
      <c r="L65" s="41">
        <v>0</v>
      </c>
      <c r="N65" s="215" t="str">
        <f>VLOOKUP(IF(K65&lt;&gt;"",K65,M65),Translations!B:E,LangOffset+1,FALSE)</f>
        <v>Non-cumulative</v>
      </c>
      <c r="O65" s="26">
        <f>COUNTIF(IndDisaggrGrpInCov!$A:$A,CatCoverage!C65)</f>
        <v>3</v>
      </c>
    </row>
    <row r="66" spans="1:15" x14ac:dyDescent="0.2">
      <c r="A66" s="167">
        <v>45</v>
      </c>
      <c r="B66" s="26" t="str">
        <f>VLOOKUP(A66,CatModules!B:D,3,FALSE)</f>
        <v>Case management</v>
      </c>
      <c r="C66" s="167">
        <v>271</v>
      </c>
      <c r="D66" s="26" t="str">
        <f t="shared" ref="D66:D83" ca="1" si="2">CONCATENATE(E66,": ",OFFSET(F66,0,LangOffset,1,1))</f>
        <v>CM-3a: Proportion of estimated malaria cases (presumed and confirmed) that received first line antimalarial treatment at public sector health facilities</v>
      </c>
      <c r="E66" s="263" t="s">
        <v>4442</v>
      </c>
      <c r="F66" s="189" t="s">
        <v>4445</v>
      </c>
      <c r="G66" s="189" t="s">
        <v>4482</v>
      </c>
      <c r="H66" s="189" t="s">
        <v>4510</v>
      </c>
      <c r="I66" s="189" t="s">
        <v>4544</v>
      </c>
      <c r="J66" s="188" t="s">
        <v>3294</v>
      </c>
      <c r="K66" s="213" t="s">
        <v>4439</v>
      </c>
      <c r="L66" s="41">
        <v>1</v>
      </c>
      <c r="N66" s="215" t="str">
        <f>VLOOKUP(IF(K66&lt;&gt;"",K66,M66),Translations!B:E,LangOffset+1,FALSE)</f>
        <v>Non-cumulative</v>
      </c>
      <c r="O66" s="26">
        <f>COUNTIF(IndDisaggrGrpInCov!$A:$A,CatCoverage!C66)</f>
        <v>3</v>
      </c>
    </row>
    <row r="67" spans="1:15" x14ac:dyDescent="0.2">
      <c r="A67" s="167">
        <v>45</v>
      </c>
      <c r="B67" s="26" t="str">
        <f>VLOOKUP(A67,CatModules!B:D,3,FALSE)</f>
        <v>Case management</v>
      </c>
      <c r="C67" s="167">
        <v>272</v>
      </c>
      <c r="D67" s="26" t="str">
        <f t="shared" ca="1" si="2"/>
        <v>CM-3b: Proportion of estimated malaria cases (presumed and confirmed) that received first line anti-malarial treatment in the community</v>
      </c>
      <c r="E67" s="263" t="s">
        <v>4443</v>
      </c>
      <c r="F67" s="189" t="s">
        <v>4446</v>
      </c>
      <c r="G67" s="189" t="s">
        <v>4483</v>
      </c>
      <c r="H67" s="189" t="s">
        <v>4511</v>
      </c>
      <c r="I67" s="189" t="s">
        <v>4545</v>
      </c>
      <c r="J67" s="188" t="s">
        <v>3294</v>
      </c>
      <c r="K67" s="213" t="s">
        <v>4439</v>
      </c>
      <c r="L67" s="41">
        <v>1</v>
      </c>
      <c r="N67" s="215" t="str">
        <f>VLOOKUP(IF(K67&lt;&gt;"",K67,M67),Translations!B:E,LangOffset+1,FALSE)</f>
        <v>Non-cumulative</v>
      </c>
      <c r="O67" s="26">
        <f>COUNTIF(IndDisaggrGrpInCov!$A:$A,CatCoverage!C67)</f>
        <v>3</v>
      </c>
    </row>
    <row r="68" spans="1:15" x14ac:dyDescent="0.2">
      <c r="A68" s="167">
        <v>45</v>
      </c>
      <c r="B68" s="26" t="str">
        <f>VLOOKUP(A68,CatModules!B:D,3,FALSE)</f>
        <v>Case management</v>
      </c>
      <c r="C68" s="167">
        <v>273</v>
      </c>
      <c r="D68" s="26" t="str">
        <f t="shared" ca="1" si="2"/>
        <v>CM-3c: Proportion of estimated malaria cases (presumed and confirmed) that received first line anti-malarial treatment at private sector sites</v>
      </c>
      <c r="E68" s="263" t="s">
        <v>4444</v>
      </c>
      <c r="F68" s="189" t="s">
        <v>4447</v>
      </c>
      <c r="G68" s="189" t="s">
        <v>4484</v>
      </c>
      <c r="H68" s="189" t="s">
        <v>4512</v>
      </c>
      <c r="I68" s="189" t="s">
        <v>4546</v>
      </c>
      <c r="J68" s="188" t="s">
        <v>3294</v>
      </c>
      <c r="K68" s="213" t="s">
        <v>4439</v>
      </c>
      <c r="L68" s="41">
        <v>1</v>
      </c>
      <c r="N68" s="215" t="str">
        <f>VLOOKUP(IF(K68&lt;&gt;"",K68,M68),Translations!B:E,LangOffset+1,FALSE)</f>
        <v>Non-cumulative</v>
      </c>
      <c r="O68" s="26">
        <f>COUNTIF(IndDisaggrGrpInCov!$A:$A,CatCoverage!C68)</f>
        <v>3</v>
      </c>
    </row>
    <row r="69" spans="1:15" x14ac:dyDescent="0.2">
      <c r="A69" s="167">
        <v>45</v>
      </c>
      <c r="B69" s="26" t="str">
        <f>VLOOKUP(A69,CatModules!B:D,3,FALSE)</f>
        <v>Case management</v>
      </c>
      <c r="C69" s="167">
        <v>274</v>
      </c>
      <c r="D69" s="26" t="str">
        <f t="shared" ca="1" si="2"/>
        <v>CM-4: Proportion of health facilities without stock-outs of key commodities during the reporting period</v>
      </c>
      <c r="E69" s="171" t="s">
        <v>3116</v>
      </c>
      <c r="F69" s="189" t="s">
        <v>3169</v>
      </c>
      <c r="G69" s="188" t="s">
        <v>2492</v>
      </c>
      <c r="H69" s="188" t="s">
        <v>2493</v>
      </c>
      <c r="I69" s="188" t="s">
        <v>3283</v>
      </c>
      <c r="J69" s="188" t="s">
        <v>3294</v>
      </c>
      <c r="K69" s="213" t="s">
        <v>4439</v>
      </c>
      <c r="L69" s="41">
        <v>0</v>
      </c>
      <c r="N69" s="215" t="str">
        <f>VLOOKUP(IF(K69&lt;&gt;"",K69,M69),Translations!B:E,LangOffset+1,FALSE)</f>
        <v>Non-cumulative</v>
      </c>
      <c r="O69" s="26">
        <f>COUNTIF(IndDisaggrGrpInCov!$A:$A,CatCoverage!C69)</f>
        <v>0</v>
      </c>
    </row>
    <row r="70" spans="1:15" x14ac:dyDescent="0.2">
      <c r="A70" s="167">
        <v>45</v>
      </c>
      <c r="B70" s="26" t="str">
        <f>VLOOKUP(A70,CatModules!B:D,3,FALSE)</f>
        <v>Case management</v>
      </c>
      <c r="C70" s="167">
        <v>277</v>
      </c>
      <c r="D70" s="26" t="str">
        <f t="shared" ca="1" si="2"/>
        <v>CM-5: Percentage of confirmed cases fully investigated (malaria elimination phase)</v>
      </c>
      <c r="E70" s="171" t="s">
        <v>3117</v>
      </c>
      <c r="F70" s="188" t="s">
        <v>3170</v>
      </c>
      <c r="G70" s="188" t="s">
        <v>3204</v>
      </c>
      <c r="H70" s="188" t="s">
        <v>3235</v>
      </c>
      <c r="I70" s="188" t="s">
        <v>3270</v>
      </c>
      <c r="J70" s="188" t="s">
        <v>3294</v>
      </c>
      <c r="K70" s="213" t="s">
        <v>4439</v>
      </c>
      <c r="L70" s="41">
        <v>0</v>
      </c>
      <c r="N70" s="215" t="str">
        <f>VLOOKUP(IF(K70&lt;&gt;"",K70,M70),Translations!B:E,LangOffset+1,FALSE)</f>
        <v>Non-cumulative</v>
      </c>
      <c r="O70" s="26">
        <f>COUNTIF(IndDisaggrGrpInCov!$A:$A,CatCoverage!C70)</f>
        <v>0</v>
      </c>
    </row>
    <row r="71" spans="1:15" x14ac:dyDescent="0.2">
      <c r="A71" s="167">
        <v>45</v>
      </c>
      <c r="B71" s="26" t="str">
        <f>VLOOKUP(A71,CatModules!B:D,3,FALSE)</f>
        <v>Case management</v>
      </c>
      <c r="C71" s="167">
        <v>280</v>
      </c>
      <c r="D71" s="26" t="str">
        <f t="shared" ca="1" si="2"/>
        <v>CM-6: Percentage of foci fully investigated (malaria elimination phase)</v>
      </c>
      <c r="E71" s="171" t="s">
        <v>3118</v>
      </c>
      <c r="F71" s="188" t="s">
        <v>3171</v>
      </c>
      <c r="G71" s="188" t="s">
        <v>3205</v>
      </c>
      <c r="H71" s="188" t="s">
        <v>3236</v>
      </c>
      <c r="I71" s="188" t="s">
        <v>3271</v>
      </c>
      <c r="J71" s="188" t="s">
        <v>3294</v>
      </c>
      <c r="K71" s="213" t="s">
        <v>4439</v>
      </c>
      <c r="L71" s="41">
        <v>0</v>
      </c>
      <c r="N71" s="215" t="str">
        <f>VLOOKUP(IF(K71&lt;&gt;"",K71,M71),Translations!B:E,LangOffset+1,FALSE)</f>
        <v>Non-cumulative</v>
      </c>
      <c r="O71" s="26">
        <f>COUNTIF(IndDisaggrGrpInCov!$A:$A,CatCoverage!C71)</f>
        <v>0</v>
      </c>
    </row>
    <row r="72" spans="1:15" x14ac:dyDescent="0.2">
      <c r="A72" s="167">
        <v>48</v>
      </c>
      <c r="B72" s="26" t="str">
        <f>VLOOKUP(A72,CatModules!B:D,3,FALSE)</f>
        <v>Specific prevention interventions (SPI)</v>
      </c>
      <c r="C72" s="167">
        <v>302</v>
      </c>
      <c r="D72" s="26" t="str">
        <f t="shared" ca="1" si="2"/>
        <v>SPI-1: Proportion of pregnant women attending antenatal clinics who received three or more doses of intermittent preventive treatment (IPTp) for malaria</v>
      </c>
      <c r="E72" s="171" t="s">
        <v>3119</v>
      </c>
      <c r="F72" s="188" t="s">
        <v>3172</v>
      </c>
      <c r="G72" s="188" t="s">
        <v>2494</v>
      </c>
      <c r="H72" s="188" t="s">
        <v>2495</v>
      </c>
      <c r="I72" s="188" t="s">
        <v>3284</v>
      </c>
      <c r="J72" s="188" t="s">
        <v>3294</v>
      </c>
      <c r="K72" s="213" t="s">
        <v>4439</v>
      </c>
      <c r="L72" s="41">
        <v>1</v>
      </c>
      <c r="N72" s="215" t="str">
        <f>VLOOKUP(IF(K72&lt;&gt;"",K72,M72),Translations!B:E,LangOffset+1,FALSE)</f>
        <v>Non-cumulative</v>
      </c>
      <c r="O72" s="26">
        <f>COUNTIF(IndDisaggrGrpInCov!$A:$A,CatCoverage!C72)</f>
        <v>0</v>
      </c>
    </row>
    <row r="73" spans="1:15" x14ac:dyDescent="0.2">
      <c r="A73" s="167">
        <v>62</v>
      </c>
      <c r="B73" s="26" t="str">
        <f>VLOOKUP(A73,CatModules!B:D,3,FALSE)</f>
        <v>HSS - Service delivery</v>
      </c>
      <c r="C73" s="167">
        <v>312</v>
      </c>
      <c r="D73" s="26" t="str">
        <f t="shared" ca="1" si="2"/>
        <v>SD-1: Number &amp; distribution of health facilities per 10,000 population</v>
      </c>
      <c r="E73" s="171" t="s">
        <v>3120</v>
      </c>
      <c r="F73" s="188" t="s">
        <v>3173</v>
      </c>
      <c r="G73" s="188" t="s">
        <v>1614</v>
      </c>
      <c r="H73" s="188" t="s">
        <v>1511</v>
      </c>
      <c r="I73" s="188" t="s">
        <v>3290</v>
      </c>
      <c r="J73" s="188" t="s">
        <v>3294</v>
      </c>
      <c r="K73" s="188" t="s">
        <v>4438</v>
      </c>
      <c r="L73" s="41">
        <v>0</v>
      </c>
      <c r="N73" s="215" t="str">
        <f>VLOOKUP(IF(K73&lt;&gt;"",K73,M73),Translations!B:E,LangOffset+1,FALSE)</f>
        <v>Cumulative</v>
      </c>
      <c r="O73" s="26">
        <f>COUNTIF(IndDisaggrGrpInCov!$A:$A,CatCoverage!C73)</f>
        <v>0</v>
      </c>
    </row>
    <row r="74" spans="1:15" x14ac:dyDescent="0.2">
      <c r="A74" s="167">
        <v>62</v>
      </c>
      <c r="B74" s="26" t="str">
        <f>VLOOKUP(A74,CatModules!B:D,3,FALSE)</f>
        <v>HSS - Service delivery</v>
      </c>
      <c r="C74" s="167">
        <v>314</v>
      </c>
      <c r="D74" s="26" t="str">
        <f t="shared" ca="1" si="2"/>
        <v>SD-2: Number of outpatients visits per 10,000 population</v>
      </c>
      <c r="E74" s="171" t="s">
        <v>3121</v>
      </c>
      <c r="F74" s="188" t="s">
        <v>3174</v>
      </c>
      <c r="G74" s="188" t="s">
        <v>1615</v>
      </c>
      <c r="H74" s="188" t="s">
        <v>1512</v>
      </c>
      <c r="I74" s="188" t="s">
        <v>1763</v>
      </c>
      <c r="J74" s="188" t="s">
        <v>3293</v>
      </c>
      <c r="K74" s="188" t="s">
        <v>4438</v>
      </c>
      <c r="L74" s="41">
        <v>0</v>
      </c>
      <c r="N74" s="215" t="str">
        <f>VLOOKUP(IF(K74&lt;&gt;"",K74,M74),Translations!B:E,LangOffset+1,FALSE)</f>
        <v>Cumulative</v>
      </c>
      <c r="O74" s="26">
        <f>COUNTIF(IndDisaggrGrpInCov!$A:$A,CatCoverage!C74)</f>
        <v>0</v>
      </c>
    </row>
    <row r="75" spans="1:15" x14ac:dyDescent="0.2">
      <c r="A75" s="167">
        <v>65</v>
      </c>
      <c r="B75" s="26" t="str">
        <f>VLOOKUP(A75,CatModules!B:D,3,FALSE)</f>
        <v>HSS - Health and community workforce</v>
      </c>
      <c r="C75" s="167">
        <v>322</v>
      </c>
      <c r="D75" s="26" t="str">
        <f t="shared" ca="1" si="2"/>
        <v>HW-1: Number of health workers per 10,000 population (report on community health workers as applicable)</v>
      </c>
      <c r="E75" s="171" t="s">
        <v>3122</v>
      </c>
      <c r="F75" s="188" t="s">
        <v>3175</v>
      </c>
      <c r="G75" s="188" t="s">
        <v>1616</v>
      </c>
      <c r="H75" s="188" t="s">
        <v>1513</v>
      </c>
      <c r="I75" s="188" t="s">
        <v>1654</v>
      </c>
      <c r="J75" s="188" t="s">
        <v>3293</v>
      </c>
      <c r="K75" s="188" t="s">
        <v>4438</v>
      </c>
      <c r="L75" s="41">
        <v>0</v>
      </c>
      <c r="N75" s="215" t="str">
        <f>VLOOKUP(IF(K75&lt;&gt;"",K75,M75),Translations!B:E,LangOffset+1,FALSE)</f>
        <v>Cumulative</v>
      </c>
      <c r="O75" s="26">
        <f>COUNTIF(IndDisaggrGrpInCov!$A:$A,CatCoverage!C75)</f>
        <v>0</v>
      </c>
    </row>
    <row r="76" spans="1:15" x14ac:dyDescent="0.2">
      <c r="A76" s="167">
        <v>65</v>
      </c>
      <c r="B76" s="26" t="str">
        <f>VLOOKUP(A76,CatModules!B:D,3,FALSE)</f>
        <v>HSS - Health and community workforce</v>
      </c>
      <c r="C76" s="167">
        <v>325</v>
      </c>
      <c r="D76" s="26" t="str">
        <f t="shared" ca="1" si="2"/>
        <v>HW-2: Distribution of health workers</v>
      </c>
      <c r="E76" s="171" t="s">
        <v>3123</v>
      </c>
      <c r="F76" s="188" t="s">
        <v>4052</v>
      </c>
      <c r="G76" s="188" t="s">
        <v>4053</v>
      </c>
      <c r="H76" s="188" t="s">
        <v>4054</v>
      </c>
      <c r="I76" s="188" t="s">
        <v>4055</v>
      </c>
      <c r="J76" s="188" t="s">
        <v>3294</v>
      </c>
      <c r="K76" s="188" t="s">
        <v>4438</v>
      </c>
      <c r="L76" s="41">
        <v>0</v>
      </c>
      <c r="N76" s="215" t="str">
        <f>VLOOKUP(IF(K76&lt;&gt;"",K76,M76),Translations!B:E,LangOffset+1,FALSE)</f>
        <v>Cumulative</v>
      </c>
      <c r="O76" s="26">
        <f>COUNTIF(IndDisaggrGrpInCov!$A:$A,CatCoverage!C76)</f>
        <v>1</v>
      </c>
    </row>
    <row r="77" spans="1:15" x14ac:dyDescent="0.2">
      <c r="A77" s="167">
        <v>65</v>
      </c>
      <c r="B77" s="26" t="str">
        <f>VLOOKUP(A77,CatModules!B:D,3,FALSE)</f>
        <v>HSS - Health and community workforce</v>
      </c>
      <c r="C77" s="167">
        <v>328</v>
      </c>
      <c r="D77" s="26" t="str">
        <f t="shared" ca="1" si="2"/>
        <v>HW-3: Number of health workers newly recruited at primary health care facilities in the past 12 months, expressed as a percentage of planned recruitment targets</v>
      </c>
      <c r="E77" s="171" t="s">
        <v>3124</v>
      </c>
      <c r="F77" s="188" t="s">
        <v>3176</v>
      </c>
      <c r="G77" s="188" t="s">
        <v>1617</v>
      </c>
      <c r="H77" s="188" t="s">
        <v>1514</v>
      </c>
      <c r="I77" s="188" t="s">
        <v>1764</v>
      </c>
      <c r="J77" s="188" t="s">
        <v>3293</v>
      </c>
      <c r="K77" s="188" t="s">
        <v>4438</v>
      </c>
      <c r="L77" s="41">
        <v>0</v>
      </c>
      <c r="N77" s="215" t="str">
        <f>VLOOKUP(IF(K77&lt;&gt;"",K77,M77),Translations!B:E,LangOffset+1,FALSE)</f>
        <v>Cumulative</v>
      </c>
      <c r="O77" s="26">
        <f>COUNTIF(IndDisaggrGrpInCov!$A:$A,CatCoverage!C77)</f>
        <v>0</v>
      </c>
    </row>
    <row r="78" spans="1:15" x14ac:dyDescent="0.2">
      <c r="A78" s="167">
        <v>65</v>
      </c>
      <c r="B78" s="26" t="str">
        <f>VLOOKUP(A78,CatModules!B:D,3,FALSE)</f>
        <v>HSS - Health and community workforce</v>
      </c>
      <c r="C78" s="167">
        <v>331</v>
      </c>
      <c r="D78" s="26" t="str">
        <f t="shared" ca="1" si="2"/>
        <v>HW-4: Annual rate of retention of service providers at primary health care facilities</v>
      </c>
      <c r="E78" s="171" t="s">
        <v>3125</v>
      </c>
      <c r="F78" s="188" t="s">
        <v>3177</v>
      </c>
      <c r="G78" s="188" t="s">
        <v>1618</v>
      </c>
      <c r="H78" s="188" t="s">
        <v>1515</v>
      </c>
      <c r="I78" s="188" t="s">
        <v>1765</v>
      </c>
      <c r="J78" s="188" t="s">
        <v>3292</v>
      </c>
      <c r="K78" s="188" t="s">
        <v>4438</v>
      </c>
      <c r="L78" s="41">
        <v>0</v>
      </c>
      <c r="N78" s="215" t="str">
        <f>VLOOKUP(IF(K78&lt;&gt;"",K78,M78),Translations!B:E,LangOffset+1,FALSE)</f>
        <v>Cumulative</v>
      </c>
      <c r="O78" s="26">
        <f>COUNTIF(IndDisaggrGrpInCov!$A:$A,CatCoverage!C78)</f>
        <v>0</v>
      </c>
    </row>
    <row r="79" spans="1:15" x14ac:dyDescent="0.2">
      <c r="A79" s="167">
        <v>68</v>
      </c>
      <c r="B79" s="26" t="str">
        <f>VLOOKUP(A79,CatModules!B:D,3,FALSE)</f>
        <v>HSS - Procurement supply chain management (PSCM)</v>
      </c>
      <c r="C79" s="167">
        <v>342</v>
      </c>
      <c r="D79" s="26" t="str">
        <f t="shared" ca="1" si="2"/>
        <v>PSM-1: Percentage of health facilities reporting no stock-outs of essential drugs</v>
      </c>
      <c r="E79" s="171" t="s">
        <v>3126</v>
      </c>
      <c r="F79" s="188" t="s">
        <v>3178</v>
      </c>
      <c r="G79" s="188" t="s">
        <v>1619</v>
      </c>
      <c r="H79" s="188" t="s">
        <v>1516</v>
      </c>
      <c r="I79" s="188" t="s">
        <v>3285</v>
      </c>
      <c r="J79" s="188" t="s">
        <v>3292</v>
      </c>
      <c r="K79" s="213" t="s">
        <v>4439</v>
      </c>
      <c r="L79" s="41">
        <v>0</v>
      </c>
      <c r="N79" s="215" t="str">
        <f>VLOOKUP(IF(K79&lt;&gt;"",K79,M79),Translations!B:E,LangOffset+1,FALSE)</f>
        <v>Non-cumulative</v>
      </c>
      <c r="O79" s="26">
        <f>COUNTIF(IndDisaggrGrpInCov!$A:$A,CatCoverage!C79)</f>
        <v>0</v>
      </c>
    </row>
    <row r="80" spans="1:15" x14ac:dyDescent="0.2">
      <c r="A80" s="167">
        <v>74</v>
      </c>
      <c r="B80" s="26" t="str">
        <f>VLOOKUP(A80,CatModules!B:D,3,FALSE)</f>
        <v xml:space="preserve">HSS - Healthcare financing </v>
      </c>
      <c r="C80" s="167">
        <v>352</v>
      </c>
      <c r="D80" s="26" t="str">
        <f t="shared" ca="1" si="2"/>
        <v>HF-1: Government expenditure on health as percentage of general government expenditure</v>
      </c>
      <c r="E80" s="171" t="s">
        <v>3127</v>
      </c>
      <c r="F80" s="188" t="s">
        <v>3179</v>
      </c>
      <c r="G80" s="188" t="s">
        <v>1620</v>
      </c>
      <c r="H80" s="188" t="s">
        <v>1517</v>
      </c>
      <c r="I80" s="188" t="s">
        <v>1655</v>
      </c>
      <c r="J80" s="188" t="s">
        <v>3292</v>
      </c>
      <c r="K80" s="188" t="s">
        <v>4438</v>
      </c>
      <c r="L80" s="41">
        <v>0</v>
      </c>
      <c r="N80" s="215" t="str">
        <f>VLOOKUP(IF(K80&lt;&gt;"",K80,M80),Translations!B:E,LangOffset+1,FALSE)</f>
        <v>Cumulative</v>
      </c>
      <c r="O80" s="26">
        <f>COUNTIF(IndDisaggrGrpInCov!$A:$A,CatCoverage!C80)</f>
        <v>0</v>
      </c>
    </row>
    <row r="81" spans="1:15" x14ac:dyDescent="0.2">
      <c r="A81" s="167">
        <v>112</v>
      </c>
      <c r="B81" s="26" t="str">
        <f>VLOOKUP(A81,CatModules!B:D,3,FALSE)</f>
        <v>HSS - Health information systems and M&amp;E</v>
      </c>
      <c r="C81" s="167">
        <v>405</v>
      </c>
      <c r="D81" s="26" t="str">
        <f t="shared" ca="1" si="2"/>
        <v>M&amp;E-1: Percentage of HMIS or other routine reporting units submitting timely reports according to national guidelines</v>
      </c>
      <c r="E81" s="171" t="s">
        <v>3128</v>
      </c>
      <c r="F81" s="188" t="s">
        <v>3296</v>
      </c>
      <c r="G81" s="188" t="s">
        <v>2487</v>
      </c>
      <c r="H81" s="188" t="s">
        <v>2488</v>
      </c>
      <c r="I81" s="188" t="s">
        <v>3286</v>
      </c>
      <c r="J81" s="188" t="s">
        <v>3294</v>
      </c>
      <c r="K81" s="213" t="s">
        <v>4439</v>
      </c>
      <c r="L81" s="41">
        <v>0</v>
      </c>
      <c r="N81" s="215" t="str">
        <f>VLOOKUP(IF(K81&lt;&gt;"",K81,M81),Translations!B:E,LangOffset+1,FALSE)</f>
        <v>Non-cumulative</v>
      </c>
      <c r="O81" s="26">
        <f>COUNTIF(IndDisaggrGrpInCov!$A:$A,CatCoverage!C81)</f>
        <v>0</v>
      </c>
    </row>
    <row r="82" spans="1:15" x14ac:dyDescent="0.2">
      <c r="A82" s="167">
        <v>112</v>
      </c>
      <c r="B82" s="26" t="str">
        <f>VLOOKUP(A82,CatModules!B:D,3,FALSE)</f>
        <v>HSS - Health information systems and M&amp;E</v>
      </c>
      <c r="C82" s="167">
        <v>410</v>
      </c>
      <c r="D82" s="26" t="str">
        <f t="shared" ca="1" si="2"/>
        <v>M&amp;E-2: Proportion of facility reports received over the reports expected during the reporting period</v>
      </c>
      <c r="E82" s="288" t="s">
        <v>4571</v>
      </c>
      <c r="F82" s="188" t="s">
        <v>4572</v>
      </c>
      <c r="G82" s="189" t="s">
        <v>4588</v>
      </c>
      <c r="H82" s="189" t="s">
        <v>4589</v>
      </c>
      <c r="I82" s="189" t="s">
        <v>4590</v>
      </c>
      <c r="J82" s="188" t="s">
        <v>3294</v>
      </c>
      <c r="K82" s="213" t="s">
        <v>4439</v>
      </c>
      <c r="L82" s="41">
        <v>0</v>
      </c>
      <c r="N82" s="215" t="str">
        <f>VLOOKUP(IF(K82&lt;&gt;"",K82,M82),Translations!B:E,LangOffset+1,FALSE)</f>
        <v>Non-cumulative</v>
      </c>
      <c r="O82" s="26">
        <f>COUNTIF(IndDisaggrGrpInCov!$A:$A,CatCoverage!C82)</f>
        <v>0</v>
      </c>
    </row>
    <row r="83" spans="1:15" x14ac:dyDescent="0.2">
      <c r="A83" s="168">
        <v>112</v>
      </c>
      <c r="B83" s="68" t="str">
        <f>VLOOKUP(A83,CatModules!B:D,3,FALSE)</f>
        <v>HSS - Health information systems and M&amp;E</v>
      </c>
      <c r="C83" s="168">
        <v>415</v>
      </c>
      <c r="D83" s="74" t="str">
        <f t="shared" ca="1" si="2"/>
        <v>M&amp;E-3: Percentage of deaths registered (as reported by civil or sample registration systems, hospitals, community-based reporting systems) among the total deaths for the same period and geographical region</v>
      </c>
      <c r="E83" s="172" t="s">
        <v>3406</v>
      </c>
      <c r="F83" s="188" t="s">
        <v>3407</v>
      </c>
      <c r="G83" s="188" t="s">
        <v>3427</v>
      </c>
      <c r="H83" s="188" t="s">
        <v>3428</v>
      </c>
      <c r="I83" s="188" t="s">
        <v>3429</v>
      </c>
      <c r="J83" s="188" t="s">
        <v>3294</v>
      </c>
      <c r="K83" s="188" t="s">
        <v>4438</v>
      </c>
      <c r="L83" s="41">
        <v>0</v>
      </c>
      <c r="N83" s="215" t="str">
        <f>VLOOKUP(IF(K83&lt;&gt;"",K83,M83),Translations!B:E,LangOffset+1,FALSE)</f>
        <v>Cumulative</v>
      </c>
      <c r="O83" s="26">
        <f>COUNTIF(IndDisaggrGrpInCov!$A:$A,CatCoverage!C83)</f>
        <v>0</v>
      </c>
    </row>
  </sheetData>
  <sheetProtection password="C911" sheet="1" objects="1" scenarios="1" formatCells="0"/>
  <autoFilter ref="A1:O83"/>
  <sortState ref="A2:H80">
    <sortCondition ref="A2:A80"/>
    <sortCondition ref="C2:C80"/>
  </sortState>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75" zoomScaleNormal="75" workbookViewId="0">
      <pane ySplit="1" topLeftCell="A6" activePane="bottomLeft" state="frozen"/>
      <selection activeCell="B2" sqref="B2"/>
      <selection pane="bottomLeft" activeCell="E34" sqref="E34"/>
    </sheetView>
  </sheetViews>
  <sheetFormatPr defaultRowHeight="14.25" x14ac:dyDescent="0.2"/>
  <cols>
    <col min="1" max="1" width="10.140625" style="26" bestFit="1" customWidth="1"/>
    <col min="2" max="2" width="10.7109375" style="26" bestFit="1" customWidth="1"/>
    <col min="3" max="3" width="13.140625" style="26" bestFit="1" customWidth="1"/>
    <col min="4" max="4" width="13.140625" style="46" customWidth="1"/>
    <col min="5" max="8" width="38" style="188" customWidth="1"/>
    <col min="9" max="9" width="9.140625" style="188"/>
    <col min="10" max="16384" width="9.140625" style="26"/>
  </cols>
  <sheetData>
    <row r="1" spans="1:10" s="25" customFormat="1" ht="15" x14ac:dyDescent="0.25">
      <c r="A1" s="25" t="s">
        <v>1371</v>
      </c>
      <c r="B1" s="25" t="s">
        <v>1416</v>
      </c>
      <c r="C1" s="25" t="s">
        <v>608</v>
      </c>
      <c r="D1" s="42" t="s">
        <v>2986</v>
      </c>
      <c r="E1" s="190" t="s">
        <v>1417</v>
      </c>
      <c r="F1" s="190" t="s">
        <v>1418</v>
      </c>
      <c r="G1" s="190" t="s">
        <v>1419</v>
      </c>
      <c r="H1" s="190" t="s">
        <v>1420</v>
      </c>
      <c r="I1" s="190" t="s">
        <v>3291</v>
      </c>
      <c r="J1" s="25" t="s">
        <v>4067</v>
      </c>
    </row>
    <row r="2" spans="1:10" x14ac:dyDescent="0.2">
      <c r="A2" s="32" t="s">
        <v>2456</v>
      </c>
      <c r="B2" s="26">
        <v>5</v>
      </c>
      <c r="C2" s="26" t="str">
        <f t="shared" ref="C2:C8" ca="1" si="0">CONCATENATE(D2,": ",OFFSET(E2,0,LangOffset,1,1))</f>
        <v>HIV I-1: Percentage of young people aged 15–24 who are living with HIV</v>
      </c>
      <c r="D2" s="45" t="s">
        <v>2914</v>
      </c>
      <c r="E2" s="189" t="s">
        <v>3890</v>
      </c>
      <c r="F2" s="189" t="s">
        <v>3891</v>
      </c>
      <c r="G2" s="189" t="s">
        <v>3892</v>
      </c>
      <c r="H2" s="189" t="s">
        <v>3893</v>
      </c>
      <c r="I2" s="189" t="s">
        <v>3292</v>
      </c>
      <c r="J2" s="26">
        <f>COUNTIF(IndDisaggrGrpInImpact!$A:$A,CatImpact!B2)</f>
        <v>1</v>
      </c>
    </row>
    <row r="3" spans="1:10" x14ac:dyDescent="0.2">
      <c r="A3" s="32" t="s">
        <v>2456</v>
      </c>
      <c r="B3" s="26">
        <v>10</v>
      </c>
      <c r="C3" s="26" t="str">
        <f t="shared" ca="1" si="0"/>
        <v>HIV I-2: HIV incidence among 15-49 age group</v>
      </c>
      <c r="D3" s="46" t="s">
        <v>2915</v>
      </c>
      <c r="E3" s="189" t="s">
        <v>3894</v>
      </c>
      <c r="F3" s="189" t="s">
        <v>3895</v>
      </c>
      <c r="G3" s="189" t="s">
        <v>3896</v>
      </c>
      <c r="H3" s="189" t="s">
        <v>3897</v>
      </c>
      <c r="I3" s="189" t="s">
        <v>3292</v>
      </c>
      <c r="J3" s="26">
        <f>COUNTIF(IndDisaggrGrpInImpact!$A:$A,CatImpact!B3)</f>
        <v>1</v>
      </c>
    </row>
    <row r="4" spans="1:10" x14ac:dyDescent="0.2">
      <c r="A4" s="32" t="s">
        <v>2456</v>
      </c>
      <c r="B4" s="26">
        <v>15</v>
      </c>
      <c r="C4" s="26" t="str">
        <f t="shared" ca="1" si="0"/>
        <v>HIV I-3a: Percentage of antenatal care attendees who were positive for syphilis</v>
      </c>
      <c r="D4" s="46" t="s">
        <v>2916</v>
      </c>
      <c r="E4" s="189" t="s">
        <v>2947</v>
      </c>
      <c r="F4" s="189" t="s">
        <v>2962</v>
      </c>
      <c r="G4" s="189" t="s">
        <v>2970</v>
      </c>
      <c r="H4" s="189" t="s">
        <v>2976</v>
      </c>
      <c r="I4" s="189" t="s">
        <v>3292</v>
      </c>
      <c r="J4" s="26">
        <f>COUNTIF(IndDisaggrGrpInImpact!$A:$A,CatImpact!B4)</f>
        <v>0</v>
      </c>
    </row>
    <row r="5" spans="1:10" x14ac:dyDescent="0.2">
      <c r="A5" s="32" t="s">
        <v>2456</v>
      </c>
      <c r="B5" s="26">
        <v>20</v>
      </c>
      <c r="C5" s="26" t="str">
        <f t="shared" ca="1" si="0"/>
        <v>HIV I-3b: Percentage of men who have sex with men with active syphilis</v>
      </c>
      <c r="D5" s="46" t="s">
        <v>2917</v>
      </c>
      <c r="E5" s="189" t="s">
        <v>2948</v>
      </c>
      <c r="F5" s="189" t="s">
        <v>2963</v>
      </c>
      <c r="G5" s="189" t="s">
        <v>2971</v>
      </c>
      <c r="H5" s="189" t="s">
        <v>2977</v>
      </c>
      <c r="I5" s="189" t="s">
        <v>3292</v>
      </c>
      <c r="J5" s="26">
        <f>COUNTIF(IndDisaggrGrpInImpact!$A:$A,CatImpact!B5)</f>
        <v>0</v>
      </c>
    </row>
    <row r="6" spans="1:10" x14ac:dyDescent="0.2">
      <c r="A6" s="32" t="s">
        <v>2456</v>
      </c>
      <c r="B6" s="26">
        <v>25</v>
      </c>
      <c r="C6" s="26" t="str">
        <f t="shared" ca="1" si="0"/>
        <v>HIV I-3c: Percentage of sex workers with active syphilis</v>
      </c>
      <c r="D6" s="46" t="s">
        <v>2918</v>
      </c>
      <c r="E6" s="189" t="s">
        <v>2949</v>
      </c>
      <c r="F6" s="189" t="s">
        <v>2964</v>
      </c>
      <c r="G6" s="189" t="s">
        <v>2972</v>
      </c>
      <c r="H6" s="189" t="s">
        <v>2978</v>
      </c>
      <c r="I6" s="189" t="s">
        <v>3292</v>
      </c>
      <c r="J6" s="26">
        <f>COUNTIF(IndDisaggrGrpInImpact!$A:$A,CatImpact!B6)</f>
        <v>0</v>
      </c>
    </row>
    <row r="7" spans="1:10" x14ac:dyDescent="0.2">
      <c r="A7" s="32" t="s">
        <v>2456</v>
      </c>
      <c r="B7" s="26">
        <v>30</v>
      </c>
      <c r="C7" s="26" t="str">
        <f t="shared" ca="1" si="0"/>
        <v>HIV I-4: AIDS related mortality per 100,000 population</v>
      </c>
      <c r="D7" s="44" t="s">
        <v>2919</v>
      </c>
      <c r="E7" s="189" t="s">
        <v>3898</v>
      </c>
      <c r="F7" s="189" t="s">
        <v>3899</v>
      </c>
      <c r="G7" s="189" t="s">
        <v>3900</v>
      </c>
      <c r="H7" s="189" t="s">
        <v>3901</v>
      </c>
      <c r="I7" s="189" t="s">
        <v>3293</v>
      </c>
      <c r="J7" s="26">
        <f>COUNTIF(IndDisaggrGrpInImpact!$A:$A,CatImpact!B7)</f>
        <v>2</v>
      </c>
    </row>
    <row r="8" spans="1:10" x14ac:dyDescent="0.2">
      <c r="A8" s="32" t="s">
        <v>2456</v>
      </c>
      <c r="B8" s="26">
        <v>35</v>
      </c>
      <c r="C8" s="26" t="str">
        <f t="shared" ca="1" si="0"/>
        <v>HIV I-5: New HIV infections among children</v>
      </c>
      <c r="D8" s="46" t="s">
        <v>2920</v>
      </c>
      <c r="E8" s="189" t="s">
        <v>3445</v>
      </c>
      <c r="F8" s="189" t="s">
        <v>3446</v>
      </c>
      <c r="G8" s="189" t="s">
        <v>3447</v>
      </c>
      <c r="H8" s="189" t="s">
        <v>3448</v>
      </c>
      <c r="I8" s="189" t="s">
        <v>3293</v>
      </c>
      <c r="J8" s="26">
        <f>COUNTIF(IndDisaggrGrpInImpact!$A:$A,CatImpact!B8)</f>
        <v>0</v>
      </c>
    </row>
    <row r="9" spans="1:10" x14ac:dyDescent="0.2">
      <c r="A9" s="32" t="s">
        <v>2456</v>
      </c>
      <c r="B9" s="26">
        <v>40</v>
      </c>
      <c r="C9" s="26" t="str">
        <f ca="1">CONCATENATE(D9,": ",OFFSET(CatImpact!E10,0,LangOffset,1,1))</f>
        <v>HIV I-6: Modelled lives saved based on latest epidemiological data</v>
      </c>
      <c r="D9" s="46" t="s">
        <v>2921</v>
      </c>
      <c r="E9" s="189" t="s">
        <v>2951</v>
      </c>
      <c r="F9" s="189" t="s">
        <v>2966</v>
      </c>
      <c r="G9" s="189" t="s">
        <v>2969</v>
      </c>
      <c r="H9" s="189" t="s">
        <v>2980</v>
      </c>
      <c r="I9" s="189" t="s">
        <v>3292</v>
      </c>
      <c r="J9" s="26">
        <f>COUNTIF(IndDisaggrGrpInImpact!$A:$A,CatImpact!B9)</f>
        <v>0</v>
      </c>
    </row>
    <row r="10" spans="1:10" x14ac:dyDescent="0.2">
      <c r="A10" s="32" t="s">
        <v>2456</v>
      </c>
      <c r="B10" s="26">
        <v>45</v>
      </c>
      <c r="C10" s="26" t="str">
        <f ca="1">CONCATENATE(D10,": ",OFFSET(E11,0,LangOffset,1,1))</f>
        <v>HIV I-7: Modelled infections averted based on latest epidemiological data</v>
      </c>
      <c r="D10" s="46" t="s">
        <v>2922</v>
      </c>
      <c r="E10" s="189" t="s">
        <v>2950</v>
      </c>
      <c r="F10" s="189" t="s">
        <v>1627</v>
      </c>
      <c r="G10" s="189" t="s">
        <v>1529</v>
      </c>
      <c r="H10" s="189" t="s">
        <v>1648</v>
      </c>
      <c r="I10" s="189" t="s">
        <v>3293</v>
      </c>
      <c r="J10" s="26">
        <f>COUNTIF(IndDisaggrGrpInImpact!$A:$A,CatImpact!B10)</f>
        <v>0</v>
      </c>
    </row>
    <row r="11" spans="1:10" x14ac:dyDescent="0.2">
      <c r="A11" s="32" t="s">
        <v>2456</v>
      </c>
      <c r="B11" s="26">
        <v>50</v>
      </c>
      <c r="C11" s="26" t="str">
        <f ca="1">CONCATENATE(D11,": ",OFFSET(E9,0,LangOffset,1,1))</f>
        <v>HIV I-8: Estimated percentage of child HIV infections from HIV-positive women delivering in the past 12 months</v>
      </c>
      <c r="D11" s="46" t="s">
        <v>2923</v>
      </c>
      <c r="E11" s="189" t="s">
        <v>2958</v>
      </c>
      <c r="F11" s="189" t="s">
        <v>2965</v>
      </c>
      <c r="G11" s="189" t="s">
        <v>2973</v>
      </c>
      <c r="H11" s="189" t="s">
        <v>2979</v>
      </c>
      <c r="I11" s="189" t="s">
        <v>3293</v>
      </c>
      <c r="J11" s="26">
        <f>COUNTIF(IndDisaggrGrpInImpact!$A:$A,CatImpact!B11)</f>
        <v>0</v>
      </c>
    </row>
    <row r="12" spans="1:10" x14ac:dyDescent="0.2">
      <c r="A12" s="32" t="s">
        <v>2456</v>
      </c>
      <c r="B12" s="26">
        <v>55</v>
      </c>
      <c r="C12" s="26" t="str">
        <f t="shared" ref="C12:C34" ca="1" si="1">CONCATENATE(D12,": ",OFFSET(E12,0,LangOffset,1,1))</f>
        <v xml:space="preserve">HIV I-9a: Percentage of men who have sex with men who are living with HIV </v>
      </c>
      <c r="D12" s="46" t="s">
        <v>2924</v>
      </c>
      <c r="E12" s="189" t="s">
        <v>2952</v>
      </c>
      <c r="F12" s="189" t="s">
        <v>1628</v>
      </c>
      <c r="G12" s="189" t="s">
        <v>1524</v>
      </c>
      <c r="H12" s="189" t="s">
        <v>2982</v>
      </c>
      <c r="I12" s="189" t="s">
        <v>3292</v>
      </c>
      <c r="J12" s="26">
        <f>COUNTIF(IndDisaggrGrpInImpact!$A:$A,CatImpact!B12)</f>
        <v>1</v>
      </c>
    </row>
    <row r="13" spans="1:10" x14ac:dyDescent="0.2">
      <c r="A13" s="32" t="s">
        <v>2456</v>
      </c>
      <c r="B13" s="26">
        <v>60</v>
      </c>
      <c r="C13" s="26" t="str">
        <f t="shared" ca="1" si="1"/>
        <v>HIV I-9b: Percentage of transgender people who are living with HIV</v>
      </c>
      <c r="D13" s="46" t="s">
        <v>2925</v>
      </c>
      <c r="E13" s="189" t="s">
        <v>2953</v>
      </c>
      <c r="F13" s="189" t="s">
        <v>2967</v>
      </c>
      <c r="G13" s="189" t="s">
        <v>2974</v>
      </c>
      <c r="H13" s="189" t="s">
        <v>2981</v>
      </c>
      <c r="I13" s="189" t="s">
        <v>3292</v>
      </c>
      <c r="J13" s="26">
        <f>COUNTIF(IndDisaggrGrpInImpact!$A:$A,CatImpact!B13)</f>
        <v>1</v>
      </c>
    </row>
    <row r="14" spans="1:10" x14ac:dyDescent="0.2">
      <c r="A14" s="32" t="s">
        <v>2456</v>
      </c>
      <c r="B14" s="26">
        <v>65</v>
      </c>
      <c r="C14" s="26" t="str">
        <f t="shared" ca="1" si="1"/>
        <v>HIV I-10: Percentage of sex workers who are living with HIV</v>
      </c>
      <c r="D14" s="46" t="s">
        <v>2926</v>
      </c>
      <c r="E14" s="189" t="s">
        <v>2954</v>
      </c>
      <c r="F14" s="189" t="s">
        <v>1629</v>
      </c>
      <c r="G14" s="189" t="s">
        <v>1525</v>
      </c>
      <c r="H14" s="189" t="s">
        <v>2983</v>
      </c>
      <c r="I14" s="189" t="s">
        <v>3292</v>
      </c>
      <c r="J14" s="26">
        <f>COUNTIF(IndDisaggrGrpInImpact!$A:$A,CatImpact!B14)</f>
        <v>0</v>
      </c>
    </row>
    <row r="15" spans="1:10" x14ac:dyDescent="0.2">
      <c r="A15" s="32" t="s">
        <v>2456</v>
      </c>
      <c r="B15" s="26">
        <v>70</v>
      </c>
      <c r="C15" s="26" t="str">
        <f t="shared" ca="1" si="1"/>
        <v>HIV I-11: Percentage of people who inject drugs who are living with HIV</v>
      </c>
      <c r="D15" s="46" t="s">
        <v>2927</v>
      </c>
      <c r="E15" s="189" t="s">
        <v>2955</v>
      </c>
      <c r="F15" s="189" t="s">
        <v>1630</v>
      </c>
      <c r="G15" s="189" t="s">
        <v>1526</v>
      </c>
      <c r="H15" s="189" t="s">
        <v>2984</v>
      </c>
      <c r="I15" s="189" t="s">
        <v>3292</v>
      </c>
      <c r="J15" s="26">
        <f>COUNTIF(IndDisaggrGrpInImpact!$A:$A,CatImpact!B15)</f>
        <v>0</v>
      </c>
    </row>
    <row r="16" spans="1:10" x14ac:dyDescent="0.2">
      <c r="A16" s="32" t="s">
        <v>2456</v>
      </c>
      <c r="B16" s="26">
        <v>80</v>
      </c>
      <c r="C16" s="26" t="str">
        <f t="shared" ca="1" si="1"/>
        <v>HIV I-12: Percentage of other vulnerable populations (specify) who are living with HIV</v>
      </c>
      <c r="D16" s="46" t="s">
        <v>2928</v>
      </c>
      <c r="E16" s="189" t="s">
        <v>2956</v>
      </c>
      <c r="F16" s="189" t="s">
        <v>1631</v>
      </c>
      <c r="G16" s="189" t="s">
        <v>1527</v>
      </c>
      <c r="H16" s="189" t="s">
        <v>2985</v>
      </c>
      <c r="I16" s="189" t="s">
        <v>3292</v>
      </c>
      <c r="J16" s="26">
        <f>COUNTIF(IndDisaggrGrpInImpact!$A:$A,CatImpact!B16)</f>
        <v>0</v>
      </c>
    </row>
    <row r="17" spans="1:10" x14ac:dyDescent="0.2">
      <c r="A17" s="32" t="s">
        <v>2457</v>
      </c>
      <c r="B17" s="26">
        <v>105</v>
      </c>
      <c r="C17" s="26" t="str">
        <f t="shared" ca="1" si="1"/>
        <v>TB I-1: TB prevalence rate (per 100,000 population)</v>
      </c>
      <c r="D17" s="46" t="s">
        <v>2929</v>
      </c>
      <c r="E17" s="189" t="s">
        <v>3902</v>
      </c>
      <c r="F17" s="189" t="s">
        <v>3903</v>
      </c>
      <c r="G17" s="189" t="s">
        <v>3904</v>
      </c>
      <c r="H17" s="189" t="s">
        <v>3905</v>
      </c>
      <c r="I17" s="189" t="s">
        <v>3293</v>
      </c>
      <c r="J17" s="26">
        <f>COUNTIF(IndDisaggrGrpInImpact!$A:$A,CatImpact!B17)</f>
        <v>0</v>
      </c>
    </row>
    <row r="18" spans="1:10" x14ac:dyDescent="0.2">
      <c r="A18" s="32" t="s">
        <v>2457</v>
      </c>
      <c r="B18" s="26">
        <v>110</v>
      </c>
      <c r="C18" s="26" t="str">
        <f t="shared" ca="1" si="1"/>
        <v>TB I-2: TB incidence rate (per 100,000 population)</v>
      </c>
      <c r="D18" s="46" t="s">
        <v>2930</v>
      </c>
      <c r="E18" s="189" t="s">
        <v>3906</v>
      </c>
      <c r="F18" s="189" t="s">
        <v>3907</v>
      </c>
      <c r="G18" s="189" t="s">
        <v>3908</v>
      </c>
      <c r="H18" s="189" t="s">
        <v>3909</v>
      </c>
      <c r="I18" s="189" t="s">
        <v>3293</v>
      </c>
      <c r="J18" s="26">
        <f>COUNTIF(IndDisaggrGrpInImpact!$A:$A,CatImpact!B18)</f>
        <v>0</v>
      </c>
    </row>
    <row r="19" spans="1:10" x14ac:dyDescent="0.2">
      <c r="A19" s="32" t="s">
        <v>2457</v>
      </c>
      <c r="B19" s="26">
        <v>115</v>
      </c>
      <c r="C19" s="26" t="str">
        <f t="shared" ca="1" si="1"/>
        <v>TB I-3: TB mortality rate (per 100,000 population)</v>
      </c>
      <c r="D19" s="46" t="s">
        <v>2931</v>
      </c>
      <c r="E19" s="189" t="s">
        <v>3910</v>
      </c>
      <c r="F19" s="189" t="s">
        <v>3911</v>
      </c>
      <c r="G19" s="189" t="s">
        <v>3912</v>
      </c>
      <c r="H19" s="189" t="s">
        <v>3913</v>
      </c>
      <c r="I19" s="189" t="s">
        <v>3293</v>
      </c>
      <c r="J19" s="26">
        <f>COUNTIF(IndDisaggrGrpInImpact!$A:$A,CatImpact!B19)</f>
        <v>0</v>
      </c>
    </row>
    <row r="20" spans="1:10" x14ac:dyDescent="0.2">
      <c r="A20" s="32" t="s">
        <v>2457</v>
      </c>
      <c r="B20" s="26">
        <v>125</v>
      </c>
      <c r="C20" s="26" t="str">
        <f t="shared" ca="1" si="1"/>
        <v>TB I-4: MDR prevalence among new TB patients</v>
      </c>
      <c r="D20" s="46" t="s">
        <v>2932</v>
      </c>
      <c r="E20" s="189" t="s">
        <v>2957</v>
      </c>
      <c r="F20" s="189" t="s">
        <v>1822</v>
      </c>
      <c r="G20" s="189" t="s">
        <v>1528</v>
      </c>
      <c r="H20" s="189" t="s">
        <v>1649</v>
      </c>
      <c r="I20" s="189" t="s">
        <v>3292</v>
      </c>
      <c r="J20" s="26">
        <f>COUNTIF(IndDisaggrGrpInImpact!$A:$A,CatImpact!B20)</f>
        <v>0</v>
      </c>
    </row>
    <row r="21" spans="1:10" x14ac:dyDescent="0.2">
      <c r="A21" s="32" t="s">
        <v>2457</v>
      </c>
      <c r="B21" s="26">
        <v>130</v>
      </c>
      <c r="C21" s="26" t="str">
        <f t="shared" ca="1" si="1"/>
        <v>TB I-5: Modelled lives saved based on latest epidemiological data</v>
      </c>
      <c r="D21" s="46" t="s">
        <v>2933</v>
      </c>
      <c r="E21" s="189" t="s">
        <v>2950</v>
      </c>
      <c r="F21" s="189" t="s">
        <v>1632</v>
      </c>
      <c r="G21" s="189" t="s">
        <v>1529</v>
      </c>
      <c r="H21" s="189" t="s">
        <v>1648</v>
      </c>
      <c r="I21" s="189" t="s">
        <v>3293</v>
      </c>
      <c r="J21" s="26">
        <f>COUNTIF(IndDisaggrGrpInImpact!$A:$A,CatImpact!B21)</f>
        <v>0</v>
      </c>
    </row>
    <row r="22" spans="1:10" x14ac:dyDescent="0.2">
      <c r="A22" s="32" t="s">
        <v>2457</v>
      </c>
      <c r="B22" s="26">
        <v>135</v>
      </c>
      <c r="C22" s="26" t="str">
        <f t="shared" ca="1" si="1"/>
        <v>TB I-6: Modelled infections averted based on latest epidemiological data</v>
      </c>
      <c r="D22" s="46" t="s">
        <v>2934</v>
      </c>
      <c r="E22" s="189" t="s">
        <v>2958</v>
      </c>
      <c r="F22" s="189" t="s">
        <v>2965</v>
      </c>
      <c r="G22" s="189" t="s">
        <v>2973</v>
      </c>
      <c r="H22" s="189" t="s">
        <v>2979</v>
      </c>
      <c r="I22" s="189" t="s">
        <v>3293</v>
      </c>
      <c r="J22" s="26">
        <f>COUNTIF(IndDisaggrGrpInImpact!$A:$A,CatImpact!B22)</f>
        <v>0</v>
      </c>
    </row>
    <row r="23" spans="1:10" x14ac:dyDescent="0.2">
      <c r="A23" s="32" t="s">
        <v>2458</v>
      </c>
      <c r="B23" s="26">
        <v>160</v>
      </c>
      <c r="C23" s="26" t="str">
        <f t="shared" ca="1" si="1"/>
        <v>TB/HIV I-1: TB/HIV mortality rate, per 100,000 population</v>
      </c>
      <c r="D23" s="46" t="s">
        <v>2935</v>
      </c>
      <c r="E23" s="189" t="s">
        <v>3914</v>
      </c>
      <c r="F23" s="189" t="s">
        <v>3915</v>
      </c>
      <c r="G23" s="189" t="s">
        <v>3916</v>
      </c>
      <c r="H23" s="189" t="s">
        <v>3917</v>
      </c>
      <c r="I23" s="189" t="s">
        <v>3293</v>
      </c>
      <c r="J23" s="26">
        <f>COUNTIF(IndDisaggrGrpInImpact!$A:$A,CatImpact!B23)</f>
        <v>0</v>
      </c>
    </row>
    <row r="24" spans="1:10" x14ac:dyDescent="0.2">
      <c r="A24" s="26" t="s">
        <v>1380</v>
      </c>
      <c r="B24" s="26">
        <v>205</v>
      </c>
      <c r="C24" s="26" t="str">
        <f t="shared" ca="1" si="1"/>
        <v>Malaria I-1: Reported malaria cases - presumed and confirmed</v>
      </c>
      <c r="D24" s="46" t="s">
        <v>2936</v>
      </c>
      <c r="E24" s="189" t="s">
        <v>3918</v>
      </c>
      <c r="F24" s="189" t="s">
        <v>3919</v>
      </c>
      <c r="G24" s="189" t="s">
        <v>3920</v>
      </c>
      <c r="H24" s="189" t="s">
        <v>3921</v>
      </c>
      <c r="I24" s="189" t="s">
        <v>3293</v>
      </c>
      <c r="J24" s="26">
        <f>COUNTIF(IndDisaggrGrpInImpact!$A:$A,CatImpact!B24)</f>
        <v>2</v>
      </c>
    </row>
    <row r="25" spans="1:10" x14ac:dyDescent="0.2">
      <c r="A25" s="26" t="s">
        <v>1380</v>
      </c>
      <c r="B25" s="26">
        <v>210</v>
      </c>
      <c r="C25" s="26" t="str">
        <f t="shared" ca="1" si="1"/>
        <v>Malaria I-2: Confirmed malaria cases (microscopy or RDT) per 1000 persons per year</v>
      </c>
      <c r="D25" s="46" t="s">
        <v>2937</v>
      </c>
      <c r="E25" s="189" t="s">
        <v>3922</v>
      </c>
      <c r="F25" s="189" t="s">
        <v>3923</v>
      </c>
      <c r="G25" s="189" t="s">
        <v>3924</v>
      </c>
      <c r="H25" s="189" t="s">
        <v>3925</v>
      </c>
      <c r="I25" s="189" t="s">
        <v>3293</v>
      </c>
      <c r="J25" s="26">
        <f>COUNTIF(IndDisaggrGrpInImpact!$A:$A,CatImpact!B25)</f>
        <v>3</v>
      </c>
    </row>
    <row r="26" spans="1:10" x14ac:dyDescent="0.2">
      <c r="A26" s="26" t="s">
        <v>1380</v>
      </c>
      <c r="B26" s="26">
        <v>215</v>
      </c>
      <c r="C26" s="26" t="str">
        <f t="shared" ca="1" si="1"/>
        <v>Malaria I-3: Inpatient malaria deaths per 1000 persons per year</v>
      </c>
      <c r="D26" s="46" t="s">
        <v>2938</v>
      </c>
      <c r="E26" s="189" t="s">
        <v>3926</v>
      </c>
      <c r="F26" s="189" t="s">
        <v>3927</v>
      </c>
      <c r="G26" s="189" t="s">
        <v>3928</v>
      </c>
      <c r="H26" s="189" t="s">
        <v>3929</v>
      </c>
      <c r="I26" s="189" t="s">
        <v>3293</v>
      </c>
      <c r="J26" s="26">
        <f>COUNTIF(IndDisaggrGrpInImpact!$A:$A,CatImpact!B26)</f>
        <v>2</v>
      </c>
    </row>
    <row r="27" spans="1:10" x14ac:dyDescent="0.2">
      <c r="A27" s="26" t="s">
        <v>1380</v>
      </c>
      <c r="B27" s="26">
        <v>220</v>
      </c>
      <c r="C27" s="26" t="str">
        <f t="shared" ca="1" si="1"/>
        <v>Malaria I-4: Malaria test positivity rate</v>
      </c>
      <c r="D27" s="46" t="s">
        <v>2939</v>
      </c>
      <c r="E27" s="189" t="s">
        <v>3930</v>
      </c>
      <c r="F27" s="189" t="s">
        <v>3931</v>
      </c>
      <c r="G27" s="189" t="s">
        <v>3932</v>
      </c>
      <c r="H27" s="189" t="s">
        <v>3933</v>
      </c>
      <c r="I27" s="189" t="s">
        <v>3292</v>
      </c>
      <c r="J27" s="26">
        <f>COUNTIF(IndDisaggrGrpInImpact!$A:$A,CatImpact!B27)</f>
        <v>1</v>
      </c>
    </row>
    <row r="28" spans="1:10" x14ac:dyDescent="0.2">
      <c r="A28" s="26" t="s">
        <v>1380</v>
      </c>
      <c r="B28" s="26">
        <v>225</v>
      </c>
      <c r="C28" s="26" t="str">
        <f t="shared" ca="1" si="1"/>
        <v>Malaria I-5: Parasite prevalence: Proportion of children aged 6-59 months with malaria infection</v>
      </c>
      <c r="D28" s="46" t="s">
        <v>2940</v>
      </c>
      <c r="E28" s="189" t="s">
        <v>3934</v>
      </c>
      <c r="F28" s="189" t="s">
        <v>3935</v>
      </c>
      <c r="G28" s="189" t="s">
        <v>3936</v>
      </c>
      <c r="H28" s="189" t="s">
        <v>3937</v>
      </c>
      <c r="I28" s="189" t="s">
        <v>3292</v>
      </c>
      <c r="J28" s="26">
        <f>COUNTIF(IndDisaggrGrpInImpact!$A:$A,CatImpact!B28)</f>
        <v>1</v>
      </c>
    </row>
    <row r="29" spans="1:10" x14ac:dyDescent="0.2">
      <c r="A29" s="26" t="s">
        <v>1380</v>
      </c>
      <c r="B29" s="26">
        <v>230</v>
      </c>
      <c r="C29" s="26" t="str">
        <f t="shared" ca="1" si="1"/>
        <v>Malaria I-6: All-cause under-5 mortality rate per 1000 live births</v>
      </c>
      <c r="D29" s="46" t="s">
        <v>2941</v>
      </c>
      <c r="E29" s="189" t="s">
        <v>3938</v>
      </c>
      <c r="F29" s="189" t="s">
        <v>3939</v>
      </c>
      <c r="G29" s="189" t="s">
        <v>3940</v>
      </c>
      <c r="H29" s="189" t="s">
        <v>3941</v>
      </c>
      <c r="I29" s="189" t="s">
        <v>3293</v>
      </c>
      <c r="J29" s="26">
        <f>COUNTIF(IndDisaggrGrpInImpact!$A:$A,CatImpact!B29)</f>
        <v>1</v>
      </c>
    </row>
    <row r="30" spans="1:10" x14ac:dyDescent="0.2">
      <c r="A30" s="26" t="s">
        <v>1380</v>
      </c>
      <c r="B30" s="26">
        <v>235</v>
      </c>
      <c r="C30" s="26" t="str">
        <f t="shared" ca="1" si="1"/>
        <v>Malaria I-7: Modelled lives saved (based on latest epidemiological data)</v>
      </c>
      <c r="D30" s="46" t="s">
        <v>2942</v>
      </c>
      <c r="E30" s="189" t="s">
        <v>2959</v>
      </c>
      <c r="F30" s="189" t="s">
        <v>1632</v>
      </c>
      <c r="G30" s="189" t="s">
        <v>1529</v>
      </c>
      <c r="H30" s="189" t="s">
        <v>1648</v>
      </c>
      <c r="I30" s="189" t="s">
        <v>3293</v>
      </c>
      <c r="J30" s="26">
        <f>COUNTIF(IndDisaggrGrpInImpact!$A:$A,CatImpact!B30)</f>
        <v>0</v>
      </c>
    </row>
    <row r="31" spans="1:10" x14ac:dyDescent="0.2">
      <c r="A31" s="32" t="s">
        <v>1380</v>
      </c>
      <c r="B31" s="26">
        <v>240</v>
      </c>
      <c r="C31" s="26" t="str">
        <f t="shared" ca="1" si="1"/>
        <v>Malaria I-8: Modelled infections averted (based on latest epidemiological data)</v>
      </c>
      <c r="D31" s="46" t="s">
        <v>2943</v>
      </c>
      <c r="E31" s="189" t="s">
        <v>2960</v>
      </c>
      <c r="F31" s="189" t="s">
        <v>2968</v>
      </c>
      <c r="G31" s="189" t="s">
        <v>2975</v>
      </c>
      <c r="H31" s="189" t="s">
        <v>2979</v>
      </c>
      <c r="I31" s="189" t="s">
        <v>3293</v>
      </c>
      <c r="J31" s="26">
        <f>COUNTIF(IndDisaggrGrpInImpact!$A:$A,CatImpact!B31)</f>
        <v>0</v>
      </c>
    </row>
    <row r="32" spans="1:10" x14ac:dyDescent="0.2">
      <c r="A32" s="32" t="s">
        <v>2455</v>
      </c>
      <c r="B32" s="26">
        <v>405</v>
      </c>
      <c r="C32" s="26" t="str">
        <f t="shared" ca="1" si="1"/>
        <v>HSS I-1: Under 5 mortality rate per 1000 live births</v>
      </c>
      <c r="D32" s="46" t="s">
        <v>2944</v>
      </c>
      <c r="E32" s="189" t="s">
        <v>2961</v>
      </c>
      <c r="F32" s="189" t="s">
        <v>1633</v>
      </c>
      <c r="G32" s="189" t="s">
        <v>1530</v>
      </c>
      <c r="H32" s="189" t="s">
        <v>1650</v>
      </c>
      <c r="I32" s="189" t="s">
        <v>3293</v>
      </c>
      <c r="J32" s="26">
        <f>COUNTIF(IndDisaggrGrpInImpact!$A:$A,CatImpact!B32)</f>
        <v>0</v>
      </c>
    </row>
    <row r="33" spans="1:10" x14ac:dyDescent="0.2">
      <c r="A33" s="32" t="s">
        <v>2455</v>
      </c>
      <c r="B33" s="26">
        <v>410</v>
      </c>
      <c r="C33" s="26" t="str">
        <f t="shared" ca="1" si="1"/>
        <v>HSS I-2: Neonatal mortality rate, per 100,000 population</v>
      </c>
      <c r="D33" s="46" t="s">
        <v>2945</v>
      </c>
      <c r="E33" s="189" t="s">
        <v>3942</v>
      </c>
      <c r="F33" s="189" t="s">
        <v>3943</v>
      </c>
      <c r="G33" s="189" t="s">
        <v>3944</v>
      </c>
      <c r="H33" s="189" t="s">
        <v>3945</v>
      </c>
      <c r="I33" s="189" t="s">
        <v>3293</v>
      </c>
      <c r="J33" s="26">
        <f>COUNTIF(IndDisaggrGrpInImpact!$A:$A,CatImpact!B33)</f>
        <v>0</v>
      </c>
    </row>
    <row r="34" spans="1:10" x14ac:dyDescent="0.2">
      <c r="A34" s="32" t="s">
        <v>2455</v>
      </c>
      <c r="B34" s="26">
        <v>415</v>
      </c>
      <c r="C34" s="26" t="str">
        <f t="shared" ca="1" si="1"/>
        <v>HSS I-3: Maternal mortality ratio, per 100,000 population</v>
      </c>
      <c r="D34" s="46" t="s">
        <v>2946</v>
      </c>
      <c r="E34" s="189" t="s">
        <v>3946</v>
      </c>
      <c r="F34" s="189" t="s">
        <v>3947</v>
      </c>
      <c r="G34" s="189" t="s">
        <v>3948</v>
      </c>
      <c r="H34" s="189" t="s">
        <v>3949</v>
      </c>
      <c r="I34" s="189" t="s">
        <v>3293</v>
      </c>
      <c r="J34" s="26">
        <f>COUNTIF(IndDisaggrGrpInImpact!$A:$A,CatImpact!B34)</f>
        <v>0</v>
      </c>
    </row>
  </sheetData>
  <sheetProtection password="C911" sheet="1" objects="1" scenarios="1" formatCells="0"/>
  <sortState ref="A2:G34">
    <sortCondition ref="B2:B34"/>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pane ySplit="1" topLeftCell="A2" activePane="bottomLeft" state="frozen"/>
      <selection activeCell="B2" sqref="B2"/>
      <selection pane="bottomLeft" activeCell="E17" sqref="E17"/>
    </sheetView>
  </sheetViews>
  <sheetFormatPr defaultRowHeight="14.25" x14ac:dyDescent="0.2"/>
  <cols>
    <col min="1" max="1" width="11.140625" style="26" bestFit="1" customWidth="1"/>
    <col min="2" max="2" width="10.85546875" style="26" bestFit="1" customWidth="1"/>
    <col min="3" max="3" width="13.140625" style="26" bestFit="1" customWidth="1"/>
    <col min="4" max="4" width="13.140625" style="46" customWidth="1"/>
    <col min="5" max="5" width="67" style="46" customWidth="1"/>
    <col min="6" max="6" width="44.85546875" style="46" customWidth="1"/>
    <col min="7" max="7" width="29.85546875" style="46" customWidth="1"/>
    <col min="8" max="8" width="22.5703125" style="46" bestFit="1" customWidth="1"/>
    <col min="9" max="9" width="14.5703125" style="26" bestFit="1" customWidth="1"/>
    <col min="10" max="10" width="14.5703125" style="26" customWidth="1"/>
    <col min="11" max="16384" width="9.140625" style="26"/>
  </cols>
  <sheetData>
    <row r="1" spans="1:11" s="25" customFormat="1" ht="15" x14ac:dyDescent="0.25">
      <c r="A1" s="25" t="s">
        <v>1371</v>
      </c>
      <c r="B1" s="25" t="s">
        <v>1411</v>
      </c>
      <c r="C1" s="25" t="s">
        <v>608</v>
      </c>
      <c r="D1" s="42" t="s">
        <v>2987</v>
      </c>
      <c r="E1" s="190" t="s">
        <v>1412</v>
      </c>
      <c r="F1" s="190" t="s">
        <v>1413</v>
      </c>
      <c r="G1" s="190" t="s">
        <v>1414</v>
      </c>
      <c r="H1" s="190" t="s">
        <v>1415</v>
      </c>
      <c r="I1" s="190" t="s">
        <v>4636</v>
      </c>
      <c r="J1" s="190" t="s">
        <v>4637</v>
      </c>
      <c r="K1" s="25" t="s">
        <v>4067</v>
      </c>
    </row>
    <row r="2" spans="1:11" x14ac:dyDescent="0.2">
      <c r="A2" s="188" t="s">
        <v>2456</v>
      </c>
      <c r="B2" s="188">
        <v>5</v>
      </c>
      <c r="C2" s="26" t="str">
        <f t="shared" ref="C2:C29" ca="1" si="0">CONCATENATE(D2,": ", OFFSET(E2,0,LangOffset,1,1))</f>
        <v>HIV O-1: Percentage of adults and children with HIV known to be on treatment 12 months after initiation of antiretroviral therapy</v>
      </c>
      <c r="D2" s="188" t="s">
        <v>2988</v>
      </c>
      <c r="E2" s="188" t="s">
        <v>3950</v>
      </c>
      <c r="F2" s="188" t="s">
        <v>3951</v>
      </c>
      <c r="G2" s="188" t="s">
        <v>3952</v>
      </c>
      <c r="H2" s="188" t="s">
        <v>3953</v>
      </c>
      <c r="I2" s="188" t="str">
        <f>J2</f>
        <v>Number and Percent</v>
      </c>
      <c r="J2" s="188" t="s">
        <v>3294</v>
      </c>
      <c r="K2" s="26">
        <f>COUNTIF(IndDisaggrGrpInOutcome!$A:$A,CatOutcome!B2)</f>
        <v>3</v>
      </c>
    </row>
    <row r="3" spans="1:11" x14ac:dyDescent="0.2">
      <c r="A3" s="188" t="s">
        <v>2456</v>
      </c>
      <c r="B3" s="188">
        <v>10</v>
      </c>
      <c r="C3" s="26" t="str">
        <f t="shared" ca="1" si="0"/>
        <v>HIV O-2: Percentage of women and men aged 15-49 who have had sexual intercourse with more than one partner in the past 12 months</v>
      </c>
      <c r="D3" s="188" t="s">
        <v>2989</v>
      </c>
      <c r="E3" s="188" t="s">
        <v>3954</v>
      </c>
      <c r="F3" s="188" t="s">
        <v>3955</v>
      </c>
      <c r="G3" s="188" t="s">
        <v>3956</v>
      </c>
      <c r="H3" s="188" t="s">
        <v>3957</v>
      </c>
      <c r="I3" s="188" t="str">
        <f t="shared" ref="I3:I29" si="1">J3</f>
        <v>Number and Percent</v>
      </c>
      <c r="J3" s="188" t="s">
        <v>3294</v>
      </c>
      <c r="K3" s="26">
        <f>COUNTIF(IndDisaggrGrpInOutcome!$A:$A,CatOutcome!B3)</f>
        <v>2</v>
      </c>
    </row>
    <row r="4" spans="1:11" x14ac:dyDescent="0.2">
      <c r="A4" s="188" t="s">
        <v>2456</v>
      </c>
      <c r="B4" s="188">
        <v>15</v>
      </c>
      <c r="C4" s="26" t="str">
        <f t="shared" ca="1" si="0"/>
        <v>HIV O-3: Percentage of women and men aged 15-49 who had more than one partner in the past 12 months who used a condom during their last sexual intercourse</v>
      </c>
      <c r="D4" s="188" t="s">
        <v>2990</v>
      </c>
      <c r="E4" s="188" t="s">
        <v>3958</v>
      </c>
      <c r="F4" s="188" t="s">
        <v>3959</v>
      </c>
      <c r="G4" s="188" t="s">
        <v>3960</v>
      </c>
      <c r="H4" s="188" t="s">
        <v>3961</v>
      </c>
      <c r="I4" s="188" t="str">
        <f t="shared" si="1"/>
        <v>Number and Percent</v>
      </c>
      <c r="J4" s="188" t="s">
        <v>3294</v>
      </c>
      <c r="K4" s="26">
        <f>COUNTIF(IndDisaggrGrpInOutcome!$A:$A,CatOutcome!B4)</f>
        <v>2</v>
      </c>
    </row>
    <row r="5" spans="1:11" x14ac:dyDescent="0.2">
      <c r="A5" s="188" t="s">
        <v>2456</v>
      </c>
      <c r="B5" s="188">
        <v>20</v>
      </c>
      <c r="C5" s="26" t="str">
        <f t="shared" ca="1" si="0"/>
        <v>HIV O-4a: Percentage of men reporting the use of a condom the last time they had anal sex with a male partner</v>
      </c>
      <c r="D5" s="188" t="s">
        <v>2991</v>
      </c>
      <c r="E5" s="188" t="s">
        <v>3016</v>
      </c>
      <c r="F5" s="188" t="s">
        <v>1621</v>
      </c>
      <c r="G5" s="188" t="s">
        <v>1518</v>
      </c>
      <c r="H5" s="188" t="s">
        <v>3048</v>
      </c>
      <c r="I5" s="188" t="str">
        <f t="shared" si="1"/>
        <v>Number and Percent</v>
      </c>
      <c r="J5" s="188" t="s">
        <v>3294</v>
      </c>
      <c r="K5" s="26">
        <f>COUNTIF(IndDisaggrGrpInOutcome!$A:$A,CatOutcome!B5)</f>
        <v>0</v>
      </c>
    </row>
    <row r="6" spans="1:11" x14ac:dyDescent="0.2">
      <c r="A6" s="188" t="s">
        <v>2456</v>
      </c>
      <c r="B6" s="188">
        <v>25</v>
      </c>
      <c r="C6" s="26" t="str">
        <f t="shared" ca="1" si="0"/>
        <v>HIV O-4b: Percentage of transgender people who sell sex reporting the use of a condom with their most recent client</v>
      </c>
      <c r="D6" s="188" t="s">
        <v>2992</v>
      </c>
      <c r="E6" s="188" t="s">
        <v>3017</v>
      </c>
      <c r="F6" s="188" t="s">
        <v>3030</v>
      </c>
      <c r="G6" s="188" t="s">
        <v>3036</v>
      </c>
      <c r="H6" s="188" t="s">
        <v>3042</v>
      </c>
      <c r="I6" s="188" t="str">
        <f t="shared" si="1"/>
        <v>Number and Percent</v>
      </c>
      <c r="J6" s="188" t="s">
        <v>3294</v>
      </c>
      <c r="K6" s="26">
        <f>COUNTIF(IndDisaggrGrpInOutcome!$A:$A,CatOutcome!B6)</f>
        <v>0</v>
      </c>
    </row>
    <row r="7" spans="1:11" x14ac:dyDescent="0.2">
      <c r="A7" s="188" t="s">
        <v>2456</v>
      </c>
      <c r="B7" s="188">
        <v>30</v>
      </c>
      <c r="C7" s="26" t="str">
        <f t="shared" ca="1" si="0"/>
        <v>HIV O-5: Percentage of sex workers reporting the use of a condom with their most recent client</v>
      </c>
      <c r="D7" s="188" t="s">
        <v>2993</v>
      </c>
      <c r="E7" s="188" t="s">
        <v>3962</v>
      </c>
      <c r="F7" s="188" t="s">
        <v>3963</v>
      </c>
      <c r="G7" s="188" t="s">
        <v>3964</v>
      </c>
      <c r="H7" s="188" t="s">
        <v>3965</v>
      </c>
      <c r="I7" s="188" t="str">
        <f t="shared" si="1"/>
        <v>Number and Percent</v>
      </c>
      <c r="J7" s="188" t="s">
        <v>3294</v>
      </c>
      <c r="K7" s="26">
        <f>COUNTIF(IndDisaggrGrpInOutcome!$A:$A,CatOutcome!B7)</f>
        <v>1</v>
      </c>
    </row>
    <row r="8" spans="1:11" x14ac:dyDescent="0.2">
      <c r="A8" s="188" t="s">
        <v>2456</v>
      </c>
      <c r="B8" s="188">
        <v>35</v>
      </c>
      <c r="C8" s="26" t="str">
        <f t="shared" ca="1" si="0"/>
        <v>HIV O-6: Percentage of people who inject drugs reporting the use of sterile injecting equipment the last time they injected</v>
      </c>
      <c r="D8" s="188" t="s">
        <v>2994</v>
      </c>
      <c r="E8" s="188" t="s">
        <v>3966</v>
      </c>
      <c r="F8" s="188" t="s">
        <v>3967</v>
      </c>
      <c r="G8" s="188" t="s">
        <v>3968</v>
      </c>
      <c r="H8" s="188" t="s">
        <v>3969</v>
      </c>
      <c r="I8" s="188" t="str">
        <f t="shared" si="1"/>
        <v>Number and Percent</v>
      </c>
      <c r="J8" s="188" t="s">
        <v>3294</v>
      </c>
      <c r="K8" s="26">
        <f>COUNTIF(IndDisaggrGrpInOutcome!$A:$A,CatOutcome!B8)</f>
        <v>1</v>
      </c>
    </row>
    <row r="9" spans="1:11" x14ac:dyDescent="0.2">
      <c r="A9" s="188" t="s">
        <v>2456</v>
      </c>
      <c r="B9" s="188">
        <v>40</v>
      </c>
      <c r="C9" s="26" t="str">
        <f t="shared" ca="1" si="0"/>
        <v>HIV O-7: Percentage of other vulnerable populations who report the use of a condom at last sexual intercourse</v>
      </c>
      <c r="D9" s="188" t="s">
        <v>2995</v>
      </c>
      <c r="E9" s="189" t="s">
        <v>3018</v>
      </c>
      <c r="F9" s="189" t="s">
        <v>3031</v>
      </c>
      <c r="G9" s="189" t="s">
        <v>3037</v>
      </c>
      <c r="H9" s="189" t="s">
        <v>3043</v>
      </c>
      <c r="I9" s="189" t="str">
        <f t="shared" si="1"/>
        <v>Number and Percent</v>
      </c>
      <c r="J9" s="189" t="s">
        <v>3294</v>
      </c>
      <c r="K9" s="26">
        <f>COUNTIF(IndDisaggrGrpInOutcome!$A:$A,CatOutcome!B9)</f>
        <v>0</v>
      </c>
    </row>
    <row r="10" spans="1:11" x14ac:dyDescent="0.2">
      <c r="A10" s="188" t="s">
        <v>2456</v>
      </c>
      <c r="B10" s="188">
        <v>45</v>
      </c>
      <c r="C10" s="26" t="str">
        <f t="shared" ca="1" si="0"/>
        <v>HIV O-8: Current school attendance rate among orphans compared to non-orphans</v>
      </c>
      <c r="D10" s="188" t="s">
        <v>2996</v>
      </c>
      <c r="E10" s="189" t="s">
        <v>3970</v>
      </c>
      <c r="F10" s="189" t="s">
        <v>3971</v>
      </c>
      <c r="G10" s="189" t="s">
        <v>3972</v>
      </c>
      <c r="H10" s="189" t="s">
        <v>3973</v>
      </c>
      <c r="I10" s="189" t="str">
        <f t="shared" si="1"/>
        <v>Percent</v>
      </c>
      <c r="J10" s="189" t="s">
        <v>3292</v>
      </c>
      <c r="K10" s="26">
        <f>COUNTIF(IndDisaggrGrpInOutcome!$A:$A,CatOutcome!B10)</f>
        <v>1</v>
      </c>
    </row>
    <row r="11" spans="1:11" x14ac:dyDescent="0.2">
      <c r="A11" s="188" t="s">
        <v>2457</v>
      </c>
      <c r="B11" s="188">
        <v>105</v>
      </c>
      <c r="C11" s="26" t="str">
        <f t="shared" ca="1" si="0"/>
        <v>TB O-1a: Case notification rate of all forms of TB per 100,000 population - bacteriologically confirmed plus clinically diagnosed, new and relapse cases</v>
      </c>
      <c r="D11" s="188" t="s">
        <v>2997</v>
      </c>
      <c r="E11" s="189" t="s">
        <v>3974</v>
      </c>
      <c r="F11" s="189" t="s">
        <v>3975</v>
      </c>
      <c r="G11" s="189" t="s">
        <v>3976</v>
      </c>
      <c r="H11" s="189" t="s">
        <v>3977</v>
      </c>
      <c r="I11" s="189" t="str">
        <f t="shared" si="1"/>
        <v>Number</v>
      </c>
      <c r="J11" s="189" t="s">
        <v>3293</v>
      </c>
      <c r="K11" s="26">
        <f>COUNTIF(IndDisaggrGrpInOutcome!$A:$A,CatOutcome!B11)</f>
        <v>3</v>
      </c>
    </row>
    <row r="12" spans="1:11" x14ac:dyDescent="0.2">
      <c r="A12" s="188" t="s">
        <v>2457</v>
      </c>
      <c r="B12" s="188">
        <v>110</v>
      </c>
      <c r="C12" s="26" t="str">
        <f t="shared" ca="1" si="0"/>
        <v>TB O-1b: Case notification rate per 100,000 population - bacteriologically confirmed, new and relapse cases</v>
      </c>
      <c r="D12" s="188" t="s">
        <v>2998</v>
      </c>
      <c r="E12" s="189" t="s">
        <v>3978</v>
      </c>
      <c r="F12" s="189" t="s">
        <v>3979</v>
      </c>
      <c r="G12" s="189" t="s">
        <v>3980</v>
      </c>
      <c r="H12" s="189" t="s">
        <v>3981</v>
      </c>
      <c r="I12" s="189" t="str">
        <f t="shared" si="1"/>
        <v>Number</v>
      </c>
      <c r="J12" s="189" t="s">
        <v>3293</v>
      </c>
      <c r="K12" s="26">
        <f>COUNTIF(IndDisaggrGrpInOutcome!$A:$A,CatOutcome!B12)</f>
        <v>2</v>
      </c>
    </row>
    <row r="13" spans="1:11" x14ac:dyDescent="0.2">
      <c r="A13" s="188" t="s">
        <v>2457</v>
      </c>
      <c r="B13" s="188">
        <v>115</v>
      </c>
      <c r="C13" s="26" t="str">
        <f t="shared" ca="1" si="0"/>
        <v>TB O-2a: Treatment success rate - all forms of TB</v>
      </c>
      <c r="D13" s="188" t="s">
        <v>2999</v>
      </c>
      <c r="E13" s="189" t="s">
        <v>4635</v>
      </c>
      <c r="F13" s="189" t="s">
        <v>4485</v>
      </c>
      <c r="G13" s="189" t="s">
        <v>4513</v>
      </c>
      <c r="H13" s="189" t="s">
        <v>4547</v>
      </c>
      <c r="I13" s="189" t="s">
        <v>3292</v>
      </c>
      <c r="J13" s="189" t="s">
        <v>3294</v>
      </c>
      <c r="K13" s="26">
        <f>COUNTIF(IndDisaggrGrpInOutcome!$A:$A,CatOutcome!B13)</f>
        <v>3</v>
      </c>
    </row>
    <row r="14" spans="1:11" x14ac:dyDescent="0.2">
      <c r="A14" s="188" t="s">
        <v>2457</v>
      </c>
      <c r="B14" s="188">
        <v>120</v>
      </c>
      <c r="C14" s="26" t="str">
        <f t="shared" ca="1" si="0"/>
        <v>TB O-2b: Treatment success rate - bacteriologically confirmed new TB cases</v>
      </c>
      <c r="D14" s="188" t="s">
        <v>3000</v>
      </c>
      <c r="E14" s="189" t="s">
        <v>3982</v>
      </c>
      <c r="F14" s="189" t="s">
        <v>3983</v>
      </c>
      <c r="G14" s="189" t="s">
        <v>3984</v>
      </c>
      <c r="H14" s="189" t="s">
        <v>3985</v>
      </c>
      <c r="I14" s="189" t="s">
        <v>3292</v>
      </c>
      <c r="J14" s="189" t="s">
        <v>3294</v>
      </c>
      <c r="K14" s="26">
        <f>COUNTIF(IndDisaggrGrpInOutcome!$A:$A,CatOutcome!B14)</f>
        <v>2</v>
      </c>
    </row>
    <row r="15" spans="1:11" x14ac:dyDescent="0.2">
      <c r="A15" s="188" t="s">
        <v>2457</v>
      </c>
      <c r="B15" s="188">
        <v>125</v>
      </c>
      <c r="C15" s="26" t="str">
        <f t="shared" ca="1" si="0"/>
        <v>TB O-3: Notification of RR-TB and/or MDR-TB cases - Percentage of notified cases of bacteriologically confirmed, drug resistant RR-TB and/or MDR-TB⃰ as a proportion of the estimated number of RR-TB and/or MDR-TB cases among notified TB cases</v>
      </c>
      <c r="D15" s="188" t="s">
        <v>3001</v>
      </c>
      <c r="E15" s="189" t="s">
        <v>3986</v>
      </c>
      <c r="F15" s="189" t="s">
        <v>3987</v>
      </c>
      <c r="G15" s="189" t="s">
        <v>3988</v>
      </c>
      <c r="H15" s="189" t="s">
        <v>3989</v>
      </c>
      <c r="I15" s="189" t="s">
        <v>3293</v>
      </c>
      <c r="J15" s="189" t="s">
        <v>3294</v>
      </c>
      <c r="K15" s="26">
        <f>COUNTIF(IndDisaggrGrpInOutcome!$A:$A,CatOutcome!B15)</f>
        <v>2</v>
      </c>
    </row>
    <row r="16" spans="1:11" x14ac:dyDescent="0.2">
      <c r="A16" s="188" t="s">
        <v>2457</v>
      </c>
      <c r="B16" s="188">
        <v>130</v>
      </c>
      <c r="C16" s="26" t="str">
        <f t="shared" ca="1" si="0"/>
        <v>TB O-4: Treatment success rate of MDR-TB: Percentage of bacteriologically confirmed drug resistant TB cases (RR-TB and/or MDR-TB) successfully treated</v>
      </c>
      <c r="D16" s="188" t="s">
        <v>3002</v>
      </c>
      <c r="E16" s="189" t="s">
        <v>3990</v>
      </c>
      <c r="F16" s="189" t="s">
        <v>3991</v>
      </c>
      <c r="G16" s="189" t="s">
        <v>3992</v>
      </c>
      <c r="H16" s="189" t="s">
        <v>3993</v>
      </c>
      <c r="I16" s="189" t="s">
        <v>3292</v>
      </c>
      <c r="J16" s="189" t="s">
        <v>3294</v>
      </c>
      <c r="K16" s="26">
        <f>COUNTIF(IndDisaggrGrpInOutcome!$A:$A,CatOutcome!B16)</f>
        <v>2</v>
      </c>
    </row>
    <row r="17" spans="1:11" x14ac:dyDescent="0.2">
      <c r="A17" s="188" t="s">
        <v>1380</v>
      </c>
      <c r="B17" s="188">
        <v>205</v>
      </c>
      <c r="C17" s="26" t="str">
        <f t="shared" ca="1" si="0"/>
        <v>Malaria O-1a: Proportion of population that slept under an insecticide-treated net* the previous night</v>
      </c>
      <c r="D17" s="188" t="s">
        <v>3003</v>
      </c>
      <c r="E17" s="188" t="s">
        <v>3994</v>
      </c>
      <c r="F17" s="188" t="s">
        <v>3995</v>
      </c>
      <c r="G17" s="188" t="s">
        <v>3996</v>
      </c>
      <c r="H17" s="188" t="s">
        <v>3997</v>
      </c>
      <c r="I17" s="188" t="s">
        <v>3292</v>
      </c>
      <c r="J17" s="188" t="s">
        <v>3294</v>
      </c>
      <c r="K17" s="26">
        <f>COUNTIF(IndDisaggrGrpInOutcome!$A:$A,CatOutcome!B17)</f>
        <v>1</v>
      </c>
    </row>
    <row r="18" spans="1:11" x14ac:dyDescent="0.2">
      <c r="A18" s="188" t="s">
        <v>1380</v>
      </c>
      <c r="B18" s="188">
        <v>210</v>
      </c>
      <c r="C18" s="26" t="str">
        <f t="shared" ca="1" si="0"/>
        <v>Malaria O-1b: Proportion of children under five years old who slept under an insecticide-treated net* the previous night</v>
      </c>
      <c r="D18" s="188" t="s">
        <v>3004</v>
      </c>
      <c r="E18" s="188" t="s">
        <v>3019</v>
      </c>
      <c r="F18" s="188" t="s">
        <v>3032</v>
      </c>
      <c r="G18" s="188" t="s">
        <v>3038</v>
      </c>
      <c r="H18" s="188" t="s">
        <v>3044</v>
      </c>
      <c r="I18" s="188" t="s">
        <v>3292</v>
      </c>
      <c r="J18" s="188" t="s">
        <v>3294</v>
      </c>
      <c r="K18" s="26">
        <f>COUNTIF(IndDisaggrGrpInOutcome!$A:$A,CatOutcome!B18)</f>
        <v>0</v>
      </c>
    </row>
    <row r="19" spans="1:11" x14ac:dyDescent="0.2">
      <c r="A19" s="188" t="s">
        <v>1380</v>
      </c>
      <c r="B19" s="188">
        <v>215</v>
      </c>
      <c r="C19" s="26" t="str">
        <f t="shared" ca="1" si="0"/>
        <v>Malaria O-1c: Proportion of pregnant women who slept under an insecticide-treated net* the previous night</v>
      </c>
      <c r="D19" s="188" t="s">
        <v>3005</v>
      </c>
      <c r="E19" s="188" t="s">
        <v>3020</v>
      </c>
      <c r="F19" s="188" t="s">
        <v>3033</v>
      </c>
      <c r="G19" s="188" t="s">
        <v>3039</v>
      </c>
      <c r="H19" s="188" t="s">
        <v>3045</v>
      </c>
      <c r="I19" s="188" t="s">
        <v>3292</v>
      </c>
      <c r="J19" s="188" t="s">
        <v>3294</v>
      </c>
      <c r="K19" s="26">
        <f>COUNTIF(IndDisaggrGrpInOutcome!$A:$A,CatOutcome!B19)</f>
        <v>0</v>
      </c>
    </row>
    <row r="20" spans="1:11" x14ac:dyDescent="0.2">
      <c r="A20" s="188" t="s">
        <v>1380</v>
      </c>
      <c r="B20" s="188">
        <v>220</v>
      </c>
      <c r="C20" s="26" t="str">
        <f t="shared" ca="1" si="0"/>
        <v>Malaria O-2: Proportion of population with access to an ITN within their household</v>
      </c>
      <c r="D20" s="188" t="s">
        <v>3006</v>
      </c>
      <c r="E20" s="188" t="s">
        <v>3021</v>
      </c>
      <c r="F20" s="188" t="s">
        <v>3034</v>
      </c>
      <c r="G20" s="188" t="s">
        <v>3040</v>
      </c>
      <c r="H20" s="188" t="s">
        <v>3046</v>
      </c>
      <c r="I20" s="188" t="s">
        <v>3292</v>
      </c>
      <c r="J20" s="188" t="s">
        <v>3294</v>
      </c>
      <c r="K20" s="26">
        <f>COUNTIF(IndDisaggrGrpInOutcome!$A:$A,CatOutcome!B20)</f>
        <v>0</v>
      </c>
    </row>
    <row r="21" spans="1:11" x14ac:dyDescent="0.2">
      <c r="A21" s="188" t="s">
        <v>1380</v>
      </c>
      <c r="B21" s="188">
        <v>225</v>
      </c>
      <c r="C21" s="26" t="str">
        <f t="shared" ca="1" si="0"/>
        <v>Malaria O-3: Proportion of population using an insecticide-treated net* among the population with access to an insecticide-treated net</v>
      </c>
      <c r="D21" s="188" t="s">
        <v>3007</v>
      </c>
      <c r="E21" s="188" t="s">
        <v>3998</v>
      </c>
      <c r="F21" s="188" t="s">
        <v>3999</v>
      </c>
      <c r="G21" s="188" t="s">
        <v>4000</v>
      </c>
      <c r="H21" s="188" t="s">
        <v>4001</v>
      </c>
      <c r="I21" s="188" t="s">
        <v>3292</v>
      </c>
      <c r="J21" s="188" t="s">
        <v>3294</v>
      </c>
      <c r="K21" s="26">
        <f>COUNTIF(IndDisaggrGrpInOutcome!$A:$A,CatOutcome!B21)</f>
        <v>1</v>
      </c>
    </row>
    <row r="22" spans="1:11" x14ac:dyDescent="0.2">
      <c r="A22" s="188" t="s">
        <v>1380</v>
      </c>
      <c r="B22" s="188">
        <v>230</v>
      </c>
      <c r="C22" s="26" t="str">
        <f t="shared" ca="1" si="0"/>
        <v>Malaria O-4: Proportion of households with at least one insecticide-treated net for every two people and/or sprayed by IRS within the last 12 months</v>
      </c>
      <c r="D22" s="188" t="s">
        <v>3008</v>
      </c>
      <c r="E22" s="188" t="s">
        <v>3022</v>
      </c>
      <c r="F22" s="188" t="s">
        <v>1622</v>
      </c>
      <c r="G22" s="188" t="s">
        <v>1519</v>
      </c>
      <c r="H22" s="188" t="s">
        <v>1651</v>
      </c>
      <c r="I22" s="188" t="s">
        <v>3292</v>
      </c>
      <c r="J22" s="188" t="s">
        <v>3294</v>
      </c>
      <c r="K22" s="26">
        <f>COUNTIF(IndDisaggrGrpInOutcome!$A:$A,CatOutcome!B22)</f>
        <v>0</v>
      </c>
    </row>
    <row r="23" spans="1:11" x14ac:dyDescent="0.2">
      <c r="A23" s="188" t="s">
        <v>1380</v>
      </c>
      <c r="B23" s="188">
        <v>235</v>
      </c>
      <c r="C23" s="26" t="str">
        <f t="shared" ca="1" si="0"/>
        <v>Malaria O-5: Proportion of households with at least one insecticide-treated net</v>
      </c>
      <c r="D23" s="188" t="s">
        <v>3009</v>
      </c>
      <c r="E23" s="188" t="s">
        <v>3023</v>
      </c>
      <c r="F23" s="188" t="s">
        <v>1623</v>
      </c>
      <c r="G23" s="188" t="s">
        <v>1520</v>
      </c>
      <c r="H23" s="188" t="s">
        <v>1652</v>
      </c>
      <c r="I23" s="188" t="s">
        <v>3292</v>
      </c>
      <c r="J23" s="188" t="s">
        <v>3294</v>
      </c>
      <c r="K23" s="26">
        <f>COUNTIF(IndDisaggrGrpInOutcome!$A:$A,CatOutcome!B23)</f>
        <v>0</v>
      </c>
    </row>
    <row r="24" spans="1:11" x14ac:dyDescent="0.2">
      <c r="A24" s="188" t="s">
        <v>1380</v>
      </c>
      <c r="B24" s="188">
        <v>240</v>
      </c>
      <c r="C24" s="26" t="str">
        <f t="shared" ca="1" si="0"/>
        <v>Malaria O-6: Proportion of households with at least one insecticide-treated net* for every two people</v>
      </c>
      <c r="D24" s="188" t="s">
        <v>3010</v>
      </c>
      <c r="E24" s="188" t="s">
        <v>3024</v>
      </c>
      <c r="F24" s="188" t="s">
        <v>1624</v>
      </c>
      <c r="G24" s="188" t="s">
        <v>1521</v>
      </c>
      <c r="H24" s="188" t="s">
        <v>1653</v>
      </c>
      <c r="I24" s="188" t="s">
        <v>3292</v>
      </c>
      <c r="J24" s="188" t="s">
        <v>3294</v>
      </c>
      <c r="K24" s="26">
        <f>COUNTIF(IndDisaggrGrpInOutcome!$A:$A,CatOutcome!B24)</f>
        <v>0</v>
      </c>
    </row>
    <row r="25" spans="1:11" x14ac:dyDescent="0.2">
      <c r="A25" s="188" t="s">
        <v>2460</v>
      </c>
      <c r="B25" s="188">
        <v>405</v>
      </c>
      <c r="C25" s="26" t="str">
        <f t="shared" ca="1" si="0"/>
        <v>HSS O-1: Percentage of women attending antenatal care</v>
      </c>
      <c r="D25" s="188" t="s">
        <v>3011</v>
      </c>
      <c r="E25" s="188" t="s">
        <v>3025</v>
      </c>
      <c r="F25" s="188" t="s">
        <v>1625</v>
      </c>
      <c r="G25" s="188" t="s">
        <v>1522</v>
      </c>
      <c r="H25" s="188" t="s">
        <v>3049</v>
      </c>
      <c r="I25" s="188" t="str">
        <f t="shared" si="1"/>
        <v>Number and Percent</v>
      </c>
      <c r="J25" s="188" t="s">
        <v>3294</v>
      </c>
      <c r="K25" s="26">
        <f>COUNTIF(IndDisaggrGrpInOutcome!$A:$A,CatOutcome!B25)</f>
        <v>0</v>
      </c>
    </row>
    <row r="26" spans="1:11" x14ac:dyDescent="0.2">
      <c r="A26" s="188" t="s">
        <v>2460</v>
      </c>
      <c r="B26" s="188">
        <v>410</v>
      </c>
      <c r="C26" s="26" t="str">
        <f t="shared" ca="1" si="0"/>
        <v>HSS O-2: Percentage of births attended by skilled health professional</v>
      </c>
      <c r="D26" s="188" t="s">
        <v>3012</v>
      </c>
      <c r="E26" s="188" t="s">
        <v>3026</v>
      </c>
      <c r="F26" s="188" t="s">
        <v>1626</v>
      </c>
      <c r="G26" s="188" t="s">
        <v>1523</v>
      </c>
      <c r="H26" s="188" t="s">
        <v>3050</v>
      </c>
      <c r="I26" s="188" t="str">
        <f t="shared" si="1"/>
        <v>Number and Percent</v>
      </c>
      <c r="J26" s="188" t="s">
        <v>3294</v>
      </c>
      <c r="K26" s="26">
        <f>COUNTIF(IndDisaggrGrpInOutcome!$A:$A,CatOutcome!B26)</f>
        <v>0</v>
      </c>
    </row>
    <row r="27" spans="1:11" x14ac:dyDescent="0.2">
      <c r="A27" s="188" t="s">
        <v>2460</v>
      </c>
      <c r="B27" s="188">
        <v>415</v>
      </c>
      <c r="C27" s="26" t="str">
        <f t="shared" ca="1" si="0"/>
        <v>HSS O-3: Ratio of household out-of-pocket payments for health to total expenditure on health</v>
      </c>
      <c r="D27" s="188" t="s">
        <v>3013</v>
      </c>
      <c r="E27" s="188" t="s">
        <v>3027</v>
      </c>
      <c r="F27" s="188" t="s">
        <v>3035</v>
      </c>
      <c r="G27" s="188" t="s">
        <v>3041</v>
      </c>
      <c r="H27" s="188" t="s">
        <v>3047</v>
      </c>
      <c r="I27" s="188" t="str">
        <f t="shared" si="1"/>
        <v>Percent</v>
      </c>
      <c r="J27" s="188" t="s">
        <v>3292</v>
      </c>
      <c r="K27" s="26">
        <f>COUNTIF(IndDisaggrGrpInOutcome!$A:$A,CatOutcome!B27)</f>
        <v>0</v>
      </c>
    </row>
    <row r="28" spans="1:11" x14ac:dyDescent="0.2">
      <c r="A28" s="188" t="s">
        <v>2459</v>
      </c>
      <c r="B28" s="188">
        <v>505</v>
      </c>
      <c r="C28" s="63" t="str">
        <f t="shared" ca="1" si="0"/>
        <v>HSS O-5: Specific services readiness score for health facilities</v>
      </c>
      <c r="D28" s="188" t="s">
        <v>3014</v>
      </c>
      <c r="E28" s="188" t="s">
        <v>3028</v>
      </c>
      <c r="F28" s="188" t="s">
        <v>2908</v>
      </c>
      <c r="G28" s="188" t="s">
        <v>2911</v>
      </c>
      <c r="H28" s="188" t="s">
        <v>2298</v>
      </c>
      <c r="I28" s="188" t="str">
        <f t="shared" si="1"/>
        <v>Number</v>
      </c>
      <c r="J28" s="188" t="s">
        <v>3293</v>
      </c>
      <c r="K28" s="26">
        <f>COUNTIF(IndDisaggrGrpInOutcome!$A:$A,CatOutcome!B28)</f>
        <v>0</v>
      </c>
    </row>
    <row r="29" spans="1:11" x14ac:dyDescent="0.2">
      <c r="A29" s="188" t="s">
        <v>1381</v>
      </c>
      <c r="B29" s="188">
        <v>510</v>
      </c>
      <c r="C29" s="63" t="str">
        <f t="shared" ca="1" si="0"/>
        <v>HSS O-4: General service readiness score for health facilities</v>
      </c>
      <c r="D29" s="188" t="s">
        <v>3015</v>
      </c>
      <c r="E29" s="188" t="s">
        <v>3029</v>
      </c>
      <c r="F29" s="188" t="s">
        <v>2909</v>
      </c>
      <c r="G29" s="188" t="s">
        <v>2910</v>
      </c>
      <c r="H29" s="188" t="s">
        <v>2912</v>
      </c>
      <c r="I29" s="188" t="str">
        <f t="shared" si="1"/>
        <v>Number</v>
      </c>
      <c r="J29" s="188" t="s">
        <v>3293</v>
      </c>
      <c r="K29" s="26">
        <f>COUNTIF(IndDisaggrGrpInOutcome!$A:$A,CatOutcome!B29)</f>
        <v>0</v>
      </c>
    </row>
  </sheetData>
  <sheetProtection password="C911" sheet="1" objects="1" scenarios="1" formatCells="0"/>
  <sortState ref="A2:G28">
    <sortCondition ref="B2:B28"/>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zoomScale="90" zoomScaleNormal="90" workbookViewId="0">
      <pane ySplit="1" topLeftCell="A2" activePane="bottomLeft" state="frozen"/>
      <selection pane="bottomLeft" activeCell="C2" sqref="C2"/>
    </sheetView>
  </sheetViews>
  <sheetFormatPr defaultRowHeight="12.75" x14ac:dyDescent="0.2"/>
  <cols>
    <col min="1" max="1" width="9" style="193" bestFit="1" customWidth="1"/>
    <col min="2" max="2" width="19" style="193" bestFit="1" customWidth="1"/>
    <col min="3" max="3" width="113" style="193" customWidth="1"/>
    <col min="4" max="4" width="35.28515625" style="193" bestFit="1" customWidth="1"/>
    <col min="5" max="16384" width="9.140625" style="193"/>
  </cols>
  <sheetData>
    <row r="1" spans="1:5" s="192" customFormat="1" x14ac:dyDescent="0.2">
      <c r="A1" s="191" t="s">
        <v>1406</v>
      </c>
      <c r="B1" s="191" t="s">
        <v>4056</v>
      </c>
      <c r="C1" s="192" t="s">
        <v>4061</v>
      </c>
      <c r="D1" s="192" t="s">
        <v>4058</v>
      </c>
      <c r="E1" s="192" t="s">
        <v>4059</v>
      </c>
    </row>
    <row r="2" spans="1:5" x14ac:dyDescent="0.2">
      <c r="A2" s="193">
        <v>5</v>
      </c>
      <c r="B2" s="193">
        <v>1</v>
      </c>
      <c r="C2" s="193" t="str">
        <f ca="1">VLOOKUP(A2,CatCoverage!C:D,2,FALSE)</f>
        <v>GP-1: Number of women and men aged 15+ who received an HIV test and know their results</v>
      </c>
      <c r="D2" s="193" t="str">
        <f>VLOOKUP(B2,CatIndDisaggrGrp!A:C,3,FALSE)</f>
        <v>Sex</v>
      </c>
      <c r="E2" s="193" t="str">
        <f>VLOOKUP(B2,CatIndDisaggrGrpValues!A:E,5,FALSE)</f>
        <v>Male</v>
      </c>
    </row>
    <row r="3" spans="1:5" x14ac:dyDescent="0.2">
      <c r="A3" s="193">
        <v>5</v>
      </c>
      <c r="B3" s="193">
        <v>17</v>
      </c>
      <c r="C3" s="193" t="str">
        <f ca="1">VLOOKUP(A3,CatCoverage!C:D,2,FALSE)</f>
        <v>GP-1: Number of women and men aged 15+ who received an HIV test and know their results</v>
      </c>
      <c r="D3" s="193" t="str">
        <f>VLOOKUP(B3,CatIndDisaggrGrp!A:C,3,FALSE)</f>
        <v>HIV status</v>
      </c>
      <c r="E3" s="193" t="str">
        <f>VLOOKUP(B3,CatIndDisaggrGrpValues!A:E,5,FALSE)</f>
        <v>Positive</v>
      </c>
    </row>
    <row r="4" spans="1:5" x14ac:dyDescent="0.2">
      <c r="A4" s="193">
        <v>102</v>
      </c>
      <c r="B4" s="193">
        <v>3</v>
      </c>
      <c r="C4" s="193" t="str">
        <f ca="1">VLOOKUP(A4,CatCoverage!C:D,2,FALSE)</f>
        <v>PMTCT-1: Percentage of pregnant women who know their HIV status</v>
      </c>
      <c r="D4" s="193" t="str">
        <f>VLOOKUP(B4,CatIndDisaggrGrp!A:C,3,FALSE)</f>
        <v>HIV status-pregnant women</v>
      </c>
      <c r="E4" s="193" t="str">
        <f>VLOOKUP(B4,CatIndDisaggrGrpValues!A:E,5,FALSE)</f>
        <v>Known positive HIV infection at ANC</v>
      </c>
    </row>
    <row r="5" spans="1:5" x14ac:dyDescent="0.2">
      <c r="A5" s="193">
        <v>104</v>
      </c>
      <c r="B5" s="193">
        <v>4</v>
      </c>
      <c r="C5" s="193" t="str">
        <f ca="1">VLOOKUP(A5,CatCoverage!C:D,2,FALSE)</f>
        <v>PMTCT-2: Percentage of HIV-positive pregnant women who received antiretrovirals to reduce the risk of mother-to-child transmission</v>
      </c>
      <c r="D5" s="193" t="str">
        <f>VLOOKUP(B5,CatIndDisaggrGrp!A:C,3,FALSE)</f>
        <v>Type of regimen</v>
      </c>
      <c r="E5" s="193" t="str">
        <f>VLOOKUP(B5,CatIndDisaggrGrpValues!A:E,5,FALSE)</f>
        <v>Life-long ART including Option B+ (newly initiated during current pregnancy)</v>
      </c>
    </row>
    <row r="6" spans="1:5" x14ac:dyDescent="0.2">
      <c r="A6" s="193">
        <v>120</v>
      </c>
      <c r="B6" s="193">
        <v>1</v>
      </c>
      <c r="C6" s="193" t="str">
        <f ca="1">VLOOKUP(A6,CatCoverage!C:D,2,FALSE)</f>
        <v>TCS-1: Percentage of adults and children currently receiving antiretroviral therapy among all adults and children living with HIV</v>
      </c>
      <c r="D6" s="193" t="str">
        <f>VLOOKUP(B6,CatIndDisaggrGrp!A:C,3,FALSE)</f>
        <v>Sex</v>
      </c>
      <c r="E6" s="193" t="str">
        <f>VLOOKUP(B6,CatIndDisaggrGrpValues!A:E,5,FALSE)</f>
        <v>Male</v>
      </c>
    </row>
    <row r="7" spans="1:5" x14ac:dyDescent="0.2">
      <c r="A7" s="193">
        <v>120</v>
      </c>
      <c r="B7" s="193">
        <v>5</v>
      </c>
      <c r="C7" s="193" t="str">
        <f ca="1">VLOOKUP(A7,CatCoverage!C:D,2,FALSE)</f>
        <v>TCS-1: Percentage of adults and children currently receiving antiretroviral therapy among all adults and children living with HIV</v>
      </c>
      <c r="D7" s="193" t="str">
        <f>VLOOKUP(B7,CatIndDisaggrGrp!A:C,3,FALSE)</f>
        <v>Age</v>
      </c>
      <c r="E7" s="193" t="str">
        <f>VLOOKUP(B7,CatIndDisaggrGrpValues!A:E,5,FALSE)</f>
        <v>&lt;15</v>
      </c>
    </row>
    <row r="8" spans="1:5" x14ac:dyDescent="0.2">
      <c r="A8" s="193">
        <v>123</v>
      </c>
      <c r="B8" s="193">
        <v>1</v>
      </c>
      <c r="C8" s="193" t="str">
        <f ca="1">VLOOKUP(A8,CatCoverage!C:D,2,FALSE)</f>
        <v>TCS-2: Percentage of people living with HIV that initiated ART with CD4 count of &lt;200 cells/mm³</v>
      </c>
      <c r="D8" s="193" t="str">
        <f>VLOOKUP(B8,CatIndDisaggrGrp!A:C,3,FALSE)</f>
        <v>Sex</v>
      </c>
      <c r="E8" s="193" t="str">
        <f>VLOOKUP(B8,CatIndDisaggrGrpValues!A:E,5,FALSE)</f>
        <v>Male</v>
      </c>
    </row>
    <row r="9" spans="1:5" x14ac:dyDescent="0.2">
      <c r="A9" s="193">
        <v>179</v>
      </c>
      <c r="B9" s="193">
        <v>14</v>
      </c>
      <c r="C9" s="193" t="str">
        <f ca="1">VLOOKUP(A9,CatCoverage!C:D,2,FALSE)</f>
        <v>DOTS-6: Number of TB cases (all forms) notified among key affected populations/high risk groups</v>
      </c>
      <c r="D9" s="193" t="str">
        <f>VLOOKUP(B9,CatIndDisaggrGrp!A:C,3,FALSE)</f>
        <v>KAPs/high risk groups</v>
      </c>
      <c r="E9" s="193" t="str">
        <f>VLOOKUP(B9,CatIndDisaggrGrpValues!A:E,5,FALSE)</f>
        <v>Prisoners</v>
      </c>
    </row>
    <row r="10" spans="1:5" x14ac:dyDescent="0.2">
      <c r="A10" s="193">
        <v>196</v>
      </c>
      <c r="B10" s="193">
        <v>18</v>
      </c>
      <c r="C10" s="193" t="str">
        <f ca="1">VLOOKUP(A10,CatCoverage!C:D,2,FALSE)</f>
        <v>MDR TB-3: Number of cases with drug resistant TB (RR-TB and/or MDR-TB) that began second-line treatment</v>
      </c>
      <c r="D10" s="193" t="str">
        <f>VLOOKUP(B10,CatIndDisaggrGrp!A:C,3,FALSE)</f>
        <v>Sex</v>
      </c>
      <c r="E10" s="193" t="str">
        <f>VLOOKUP(B10,CatIndDisaggrGrpValues!A:E,5,FALSE)</f>
        <v>Male</v>
      </c>
    </row>
    <row r="11" spans="1:5" x14ac:dyDescent="0.2">
      <c r="A11" s="193">
        <v>196</v>
      </c>
      <c r="B11" s="193">
        <v>5</v>
      </c>
      <c r="C11" s="193" t="str">
        <f ca="1">VLOOKUP(A11,CatCoverage!C:D,2,FALSE)</f>
        <v>MDR TB-3: Number of cases with drug resistant TB (RR-TB and/or MDR-TB) that began second-line treatment</v>
      </c>
      <c r="D11" s="193" t="str">
        <f>VLOOKUP(B11,CatIndDisaggrGrp!A:C,3,FALSE)</f>
        <v>Age</v>
      </c>
      <c r="E11" s="193" t="str">
        <f>VLOOKUP(B11,CatIndDisaggrGrpValues!A:E,5,FALSE)</f>
        <v>&lt;15</v>
      </c>
    </row>
    <row r="12" spans="1:5" x14ac:dyDescent="0.2">
      <c r="A12" s="193">
        <v>196</v>
      </c>
      <c r="B12" s="193">
        <v>15</v>
      </c>
      <c r="C12" s="193" t="str">
        <f ca="1">VLOOKUP(A12,CatCoverage!C:D,2,FALSE)</f>
        <v>MDR TB-3: Number of cases with drug resistant TB (RR-TB and/or MDR-TB) that began second-line treatment</v>
      </c>
      <c r="D12" s="193" t="str">
        <f>VLOOKUP(B12,CatIndDisaggrGrp!A:C,3,FALSE)</f>
        <v>Case definition</v>
      </c>
      <c r="E12" s="193" t="str">
        <f>VLOOKUP(B12,CatIndDisaggrGrpValues!A:E,5,FALSE)</f>
        <v>Bacteriologically confirmed</v>
      </c>
    </row>
    <row r="13" spans="1:5" x14ac:dyDescent="0.2">
      <c r="A13" s="193">
        <v>226</v>
      </c>
      <c r="B13" s="193">
        <v>6</v>
      </c>
      <c r="C13" s="193" t="str">
        <f ca="1">VLOOKUP(A13,CatCoverage!C:D,2,FALSE)</f>
        <v>VC-3: Number of long-lasting insecticidal nets distributed to targeted risk groups through continuous distribution</v>
      </c>
      <c r="D13" s="193" t="str">
        <f>VLOOKUP(B13,CatIndDisaggrGrp!A:C,3,FALSE)</f>
        <v>Targeted risk group</v>
      </c>
      <c r="E13" s="193" t="str">
        <f>VLOOKUP(B13,CatIndDisaggrGrpValues!A:E,5,FALSE)</f>
        <v>Pregnant women</v>
      </c>
    </row>
    <row r="14" spans="1:5" x14ac:dyDescent="0.2">
      <c r="A14" s="193">
        <v>228</v>
      </c>
      <c r="B14" s="193">
        <v>6</v>
      </c>
      <c r="C14" s="193" t="str">
        <f ca="1">VLOOKUP(A14,CatCoverage!C:D,2,FALSE)</f>
        <v>VC-4: Proportion of targeted risk groups receiving long-lasting insecticidal-nets</v>
      </c>
      <c r="D14" s="193" t="str">
        <f>VLOOKUP(B14,CatIndDisaggrGrp!A:C,3,FALSE)</f>
        <v>Targeted risk group</v>
      </c>
      <c r="E14" s="193" t="str">
        <f>VLOOKUP(B14,CatIndDisaggrGrpValues!A:E,5,FALSE)</f>
        <v>Pregnant women</v>
      </c>
    </row>
    <row r="15" spans="1:5" x14ac:dyDescent="0.2">
      <c r="A15" s="193">
        <v>252</v>
      </c>
      <c r="B15" s="193">
        <v>18</v>
      </c>
      <c r="C15" s="193" t="str">
        <f ca="1">VLOOKUP(A15,CatCoverage!C:D,2,FALSE)</f>
        <v>CM-1a: Proportion of suspected malaria cases that receive a parasitological test at public sector health facilities</v>
      </c>
      <c r="D15" s="193" t="str">
        <f>VLOOKUP(B15,CatIndDisaggrGrp!A:C,3,FALSE)</f>
        <v>Sex</v>
      </c>
      <c r="E15" s="193" t="str">
        <f>VLOOKUP(B15,CatIndDisaggrGrpValues!A:E,5,FALSE)</f>
        <v>Male</v>
      </c>
    </row>
    <row r="16" spans="1:5" x14ac:dyDescent="0.2">
      <c r="A16" s="193">
        <v>252</v>
      </c>
      <c r="B16" s="193">
        <v>7</v>
      </c>
      <c r="C16" s="193" t="str">
        <f ca="1">VLOOKUP(A16,CatCoverage!C:D,2,FALSE)</f>
        <v>CM-1a: Proportion of suspected malaria cases that receive a parasitological test at public sector health facilities</v>
      </c>
      <c r="D16" s="193" t="str">
        <f>VLOOKUP(B16,CatIndDisaggrGrp!A:C,3,FALSE)</f>
        <v>Age</v>
      </c>
      <c r="E16" s="193" t="str">
        <f>VLOOKUP(B16,CatIndDisaggrGrpValues!A:E,5,FALSE)</f>
        <v>&lt;5</v>
      </c>
    </row>
    <row r="17" spans="1:5" x14ac:dyDescent="0.2">
      <c r="A17" s="193">
        <v>252</v>
      </c>
      <c r="B17" s="193">
        <v>8</v>
      </c>
      <c r="C17" s="193" t="str">
        <f ca="1">VLOOKUP(A17,CatCoverage!C:D,2,FALSE)</f>
        <v>CM-1a: Proportion of suspected malaria cases that receive a parasitological test at public sector health facilities</v>
      </c>
      <c r="D17" s="193" t="str">
        <f>VLOOKUP(B17,CatIndDisaggrGrp!A:C,3,FALSE)</f>
        <v>Type of testing</v>
      </c>
      <c r="E17" s="193" t="str">
        <f>VLOOKUP(B17,CatIndDisaggrGrpValues!A:E,5,FALSE)</f>
        <v>Microscopy</v>
      </c>
    </row>
    <row r="18" spans="1:5" x14ac:dyDescent="0.2">
      <c r="A18" s="193">
        <v>255</v>
      </c>
      <c r="B18" s="193">
        <v>18</v>
      </c>
      <c r="C18" s="193" t="str">
        <f ca="1">VLOOKUP(A18,CatCoverage!C:D,2,FALSE)</f>
        <v>CM-1b: Proportion of suspected malaria cases that receive a parasitological test in the community</v>
      </c>
      <c r="D18" s="193" t="str">
        <f>VLOOKUP(B18,CatIndDisaggrGrp!A:C,3,FALSE)</f>
        <v>Sex</v>
      </c>
      <c r="E18" s="193" t="str">
        <f>VLOOKUP(B18,CatIndDisaggrGrpValues!A:E,5,FALSE)</f>
        <v>Male</v>
      </c>
    </row>
    <row r="19" spans="1:5" x14ac:dyDescent="0.2">
      <c r="A19" s="193">
        <v>255</v>
      </c>
      <c r="B19" s="193">
        <v>7</v>
      </c>
      <c r="C19" s="193" t="str">
        <f ca="1">VLOOKUP(A19,CatCoverage!C:D,2,FALSE)</f>
        <v>CM-1b: Proportion of suspected malaria cases that receive a parasitological test in the community</v>
      </c>
      <c r="D19" s="193" t="str">
        <f>VLOOKUP(B19,CatIndDisaggrGrp!A:C,3,FALSE)</f>
        <v>Age</v>
      </c>
      <c r="E19" s="193" t="str">
        <f>VLOOKUP(B19,CatIndDisaggrGrpValues!A:E,5,FALSE)</f>
        <v>&lt;5</v>
      </c>
    </row>
    <row r="20" spans="1:5" x14ac:dyDescent="0.2">
      <c r="A20" s="193">
        <v>255</v>
      </c>
      <c r="B20" s="193">
        <v>8</v>
      </c>
      <c r="C20" s="193" t="str">
        <f ca="1">VLOOKUP(A20,CatCoverage!C:D,2,FALSE)</f>
        <v>CM-1b: Proportion of suspected malaria cases that receive a parasitological test in the community</v>
      </c>
      <c r="D20" s="193" t="str">
        <f>VLOOKUP(B20,CatIndDisaggrGrp!A:C,3,FALSE)</f>
        <v>Type of testing</v>
      </c>
      <c r="E20" s="193" t="str">
        <f>VLOOKUP(B20,CatIndDisaggrGrpValues!A:E,5,FALSE)</f>
        <v>Microscopy</v>
      </c>
    </row>
    <row r="21" spans="1:5" x14ac:dyDescent="0.2">
      <c r="A21" s="193">
        <v>258</v>
      </c>
      <c r="B21" s="193">
        <v>18</v>
      </c>
      <c r="C21" s="193" t="str">
        <f ca="1">VLOOKUP(A21,CatCoverage!C:D,2,FALSE)</f>
        <v>CM-1c: Proportion of suspected malaria cases that receive a parasitological test at private sector sites</v>
      </c>
      <c r="D21" s="193" t="str">
        <f>VLOOKUP(B21,CatIndDisaggrGrp!A:C,3,FALSE)</f>
        <v>Sex</v>
      </c>
      <c r="E21" s="193" t="str">
        <f>VLOOKUP(B21,CatIndDisaggrGrpValues!A:E,5,FALSE)</f>
        <v>Male</v>
      </c>
    </row>
    <row r="22" spans="1:5" x14ac:dyDescent="0.2">
      <c r="A22" s="193">
        <v>258</v>
      </c>
      <c r="B22" s="193">
        <v>7</v>
      </c>
      <c r="C22" s="193" t="str">
        <f ca="1">VLOOKUP(A22,CatCoverage!C:D,2,FALSE)</f>
        <v>CM-1c: Proportion of suspected malaria cases that receive a parasitological test at private sector sites</v>
      </c>
      <c r="D22" s="193" t="str">
        <f>VLOOKUP(B22,CatIndDisaggrGrp!A:C,3,FALSE)</f>
        <v>Age</v>
      </c>
      <c r="E22" s="193" t="str">
        <f>VLOOKUP(B22,CatIndDisaggrGrpValues!A:E,5,FALSE)</f>
        <v>&lt;5</v>
      </c>
    </row>
    <row r="23" spans="1:5" x14ac:dyDescent="0.2">
      <c r="A23" s="193">
        <v>258</v>
      </c>
      <c r="B23" s="193">
        <v>8</v>
      </c>
      <c r="C23" s="193" t="str">
        <f ca="1">VLOOKUP(A23,CatCoverage!C:D,2,FALSE)</f>
        <v>CM-1c: Proportion of suspected malaria cases that receive a parasitological test at private sector sites</v>
      </c>
      <c r="D23" s="193" t="str">
        <f>VLOOKUP(B23,CatIndDisaggrGrp!A:C,3,FALSE)</f>
        <v>Type of testing</v>
      </c>
      <c r="E23" s="193" t="str">
        <f>VLOOKUP(B23,CatIndDisaggrGrpValues!A:E,5,FALSE)</f>
        <v>Microscopy</v>
      </c>
    </row>
    <row r="24" spans="1:5" x14ac:dyDescent="0.2">
      <c r="A24" s="193">
        <v>262</v>
      </c>
      <c r="B24" s="193">
        <v>18</v>
      </c>
      <c r="C24" s="193" t="str">
        <f ca="1">VLOOKUP(A24,CatCoverage!C:D,2,FALSE)</f>
        <v>CM-2a: Proportion of confirmed malaria cases that received first-line antimalarial treatment according to national policy at public sector health facilities</v>
      </c>
      <c r="D24" s="193" t="str">
        <f>VLOOKUP(B24,CatIndDisaggrGrp!A:C,3,FALSE)</f>
        <v>Sex</v>
      </c>
      <c r="E24" s="193" t="str">
        <f>VLOOKUP(B24,CatIndDisaggrGrpValues!A:E,5,FALSE)</f>
        <v>Male</v>
      </c>
    </row>
    <row r="25" spans="1:5" x14ac:dyDescent="0.2">
      <c r="A25" s="193">
        <v>262</v>
      </c>
      <c r="B25" s="193">
        <v>7</v>
      </c>
      <c r="C25" s="193" t="str">
        <f ca="1">VLOOKUP(A25,CatCoverage!C:D,2,FALSE)</f>
        <v>CM-2a: Proportion of confirmed malaria cases that received first-line antimalarial treatment according to national policy at public sector health facilities</v>
      </c>
      <c r="D25" s="193" t="str">
        <f>VLOOKUP(B25,CatIndDisaggrGrp!A:C,3,FALSE)</f>
        <v>Age</v>
      </c>
      <c r="E25" s="193" t="str">
        <f>VLOOKUP(B25,CatIndDisaggrGrpValues!A:E,5,FALSE)</f>
        <v>&lt;5</v>
      </c>
    </row>
    <row r="26" spans="1:5" x14ac:dyDescent="0.2">
      <c r="A26" s="193">
        <v>262</v>
      </c>
      <c r="B26" s="193">
        <v>9</v>
      </c>
      <c r="C26" s="193" t="str">
        <f ca="1">VLOOKUP(A26,CatCoverage!C:D,2,FALSE)</f>
        <v>CM-2a: Proportion of confirmed malaria cases that received first-line antimalarial treatment according to national policy at public sector health facilities</v>
      </c>
      <c r="D26" s="193" t="str">
        <f>VLOOKUP(B26,CatIndDisaggrGrp!A:C,3,FALSE)</f>
        <v>Type of treatment</v>
      </c>
      <c r="E26" s="193" t="str">
        <f>VLOOKUP(B26,CatIndDisaggrGrpValues!A:E,5,FALSE)</f>
        <v>ACT</v>
      </c>
    </row>
    <row r="27" spans="1:5" x14ac:dyDescent="0.2">
      <c r="A27" s="193">
        <v>265</v>
      </c>
      <c r="B27" s="193">
        <v>18</v>
      </c>
      <c r="C27" s="193" t="str">
        <f ca="1">VLOOKUP(A27,CatCoverage!C:D,2,FALSE)</f>
        <v>CM-2b: Proportion of confirmed malaria cases that received first-line antimalarial treatment according to national policy in the community</v>
      </c>
      <c r="D27" s="193" t="str">
        <f>VLOOKUP(B27,CatIndDisaggrGrp!A:C,3,FALSE)</f>
        <v>Sex</v>
      </c>
      <c r="E27" s="193" t="str">
        <f>VLOOKUP(B27,CatIndDisaggrGrpValues!A:E,5,FALSE)</f>
        <v>Male</v>
      </c>
    </row>
    <row r="28" spans="1:5" x14ac:dyDescent="0.2">
      <c r="A28" s="193">
        <v>265</v>
      </c>
      <c r="B28" s="193">
        <v>7</v>
      </c>
      <c r="C28" s="193" t="str">
        <f ca="1">VLOOKUP(A28,CatCoverage!C:D,2,FALSE)</f>
        <v>CM-2b: Proportion of confirmed malaria cases that received first-line antimalarial treatment according to national policy in the community</v>
      </c>
      <c r="D28" s="193" t="str">
        <f>VLOOKUP(B28,CatIndDisaggrGrp!A:C,3,FALSE)</f>
        <v>Age</v>
      </c>
      <c r="E28" s="193" t="str">
        <f>VLOOKUP(B28,CatIndDisaggrGrpValues!A:E,5,FALSE)</f>
        <v>&lt;5</v>
      </c>
    </row>
    <row r="29" spans="1:5" x14ac:dyDescent="0.2">
      <c r="A29" s="193">
        <v>265</v>
      </c>
      <c r="B29" s="193">
        <v>9</v>
      </c>
      <c r="C29" s="193" t="str">
        <f ca="1">VLOOKUP(A29,CatCoverage!C:D,2,FALSE)</f>
        <v>CM-2b: Proportion of confirmed malaria cases that received first-line antimalarial treatment according to national policy in the community</v>
      </c>
      <c r="D29" s="193" t="str">
        <f>VLOOKUP(B29,CatIndDisaggrGrp!A:C,3,FALSE)</f>
        <v>Type of treatment</v>
      </c>
      <c r="E29" s="193" t="str">
        <f>VLOOKUP(B29,CatIndDisaggrGrpValues!A:E,5,FALSE)</f>
        <v>ACT</v>
      </c>
    </row>
    <row r="30" spans="1:5" x14ac:dyDescent="0.2">
      <c r="A30" s="193">
        <v>268</v>
      </c>
      <c r="B30" s="193">
        <v>18</v>
      </c>
      <c r="C30" s="193" t="str">
        <f ca="1">VLOOKUP(A30,CatCoverage!C:D,2,FALSE)</f>
        <v>CM-2c: Proportion of confirmed malaria cases that received first-line antimalarial treatment according to national policy at private sector sites</v>
      </c>
      <c r="D30" s="193" t="str">
        <f>VLOOKUP(B30,CatIndDisaggrGrp!A:C,3,FALSE)</f>
        <v>Sex</v>
      </c>
      <c r="E30" s="193" t="str">
        <f>VLOOKUP(B30,CatIndDisaggrGrpValues!A:E,5,FALSE)</f>
        <v>Male</v>
      </c>
    </row>
    <row r="31" spans="1:5" x14ac:dyDescent="0.2">
      <c r="A31" s="193">
        <v>268</v>
      </c>
      <c r="B31" s="193">
        <v>7</v>
      </c>
      <c r="C31" s="193" t="str">
        <f ca="1">VLOOKUP(A31,CatCoverage!C:D,2,FALSE)</f>
        <v>CM-2c: Proportion of confirmed malaria cases that received first-line antimalarial treatment according to national policy at private sector sites</v>
      </c>
      <c r="D31" s="193" t="str">
        <f>VLOOKUP(B31,CatIndDisaggrGrp!A:C,3,FALSE)</f>
        <v>Age</v>
      </c>
      <c r="E31" s="193" t="str">
        <f>VLOOKUP(B31,CatIndDisaggrGrpValues!A:E,5,FALSE)</f>
        <v>&lt;5</v>
      </c>
    </row>
    <row r="32" spans="1:5" x14ac:dyDescent="0.2">
      <c r="A32" s="193">
        <v>268</v>
      </c>
      <c r="B32" s="193">
        <v>9</v>
      </c>
      <c r="C32" s="193" t="str">
        <f ca="1">VLOOKUP(A32,CatCoverage!C:D,2,FALSE)</f>
        <v>CM-2c: Proportion of confirmed malaria cases that received first-line antimalarial treatment according to national policy at private sector sites</v>
      </c>
      <c r="D32" s="193" t="str">
        <f>VLOOKUP(B32,CatIndDisaggrGrp!A:C,3,FALSE)</f>
        <v>Type of treatment</v>
      </c>
      <c r="E32" s="193" t="str">
        <f>VLOOKUP(B32,CatIndDisaggrGrpValues!A:E,5,FALSE)</f>
        <v>ACT</v>
      </c>
    </row>
    <row r="33" spans="1:5" x14ac:dyDescent="0.2">
      <c r="A33" s="193">
        <v>271</v>
      </c>
      <c r="B33" s="193">
        <v>18</v>
      </c>
      <c r="C33" s="193" t="str">
        <f ca="1">VLOOKUP(A33,CatCoverage!C:D,2,FALSE)</f>
        <v>CM-3a: Proportion of estimated malaria cases (presumed and confirmed) that received first line antimalarial treatment at public sector health facilities</v>
      </c>
      <c r="D33" s="193" t="str">
        <f>VLOOKUP(B33,CatIndDisaggrGrp!A:C,3,FALSE)</f>
        <v>Sex</v>
      </c>
      <c r="E33" s="193" t="str">
        <f>VLOOKUP(B33,CatIndDisaggrGrpValues!A:E,5,FALSE)</f>
        <v>Male</v>
      </c>
    </row>
    <row r="34" spans="1:5" x14ac:dyDescent="0.2">
      <c r="A34" s="193">
        <v>271</v>
      </c>
      <c r="B34" s="193">
        <v>7</v>
      </c>
      <c r="C34" s="193" t="str">
        <f ca="1">VLOOKUP(A34,CatCoverage!C:D,2,FALSE)</f>
        <v>CM-3a: Proportion of estimated malaria cases (presumed and confirmed) that received first line antimalarial treatment at public sector health facilities</v>
      </c>
      <c r="D34" s="193" t="str">
        <f>VLOOKUP(B34,CatIndDisaggrGrp!A:C,3,FALSE)</f>
        <v>Age</v>
      </c>
      <c r="E34" s="193" t="str">
        <f>VLOOKUP(B34,CatIndDisaggrGrpValues!A:E,5,FALSE)</f>
        <v>&lt;5</v>
      </c>
    </row>
    <row r="35" spans="1:5" x14ac:dyDescent="0.2">
      <c r="A35" s="193">
        <v>271</v>
      </c>
      <c r="B35" s="193">
        <v>9</v>
      </c>
      <c r="C35" s="193" t="str">
        <f ca="1">VLOOKUP(A35,CatCoverage!C:D,2,FALSE)</f>
        <v>CM-3a: Proportion of estimated malaria cases (presumed and confirmed) that received first line antimalarial treatment at public sector health facilities</v>
      </c>
      <c r="D35" s="193" t="str">
        <f>VLOOKUP(B35,CatIndDisaggrGrp!A:C,3,FALSE)</f>
        <v>Type of treatment</v>
      </c>
      <c r="E35" s="193" t="str">
        <f>VLOOKUP(B35,CatIndDisaggrGrpValues!A:E,5,FALSE)</f>
        <v>ACT</v>
      </c>
    </row>
    <row r="36" spans="1:5" x14ac:dyDescent="0.2">
      <c r="A36" s="193">
        <v>272</v>
      </c>
      <c r="B36" s="193">
        <v>18</v>
      </c>
      <c r="C36" s="193" t="str">
        <f ca="1">VLOOKUP(A36,CatCoverage!C:D,2,FALSE)</f>
        <v>CM-3b: Proportion of estimated malaria cases (presumed and confirmed) that received first line anti-malarial treatment in the community</v>
      </c>
      <c r="D36" s="193" t="str">
        <f>VLOOKUP(B36,CatIndDisaggrGrp!A:C,3,FALSE)</f>
        <v>Sex</v>
      </c>
      <c r="E36" s="193" t="str">
        <f>VLOOKUP(B36,CatIndDisaggrGrpValues!A:E,5,FALSE)</f>
        <v>Male</v>
      </c>
    </row>
    <row r="37" spans="1:5" x14ac:dyDescent="0.2">
      <c r="A37" s="193">
        <v>272</v>
      </c>
      <c r="B37" s="193">
        <v>7</v>
      </c>
      <c r="C37" s="193" t="str">
        <f ca="1">VLOOKUP(A37,CatCoverage!C:D,2,FALSE)</f>
        <v>CM-3b: Proportion of estimated malaria cases (presumed and confirmed) that received first line anti-malarial treatment in the community</v>
      </c>
      <c r="D37" s="193" t="str">
        <f>VLOOKUP(B37,CatIndDisaggrGrp!A:C,3,FALSE)</f>
        <v>Age</v>
      </c>
      <c r="E37" s="193" t="str">
        <f>VLOOKUP(B37,CatIndDisaggrGrpValues!A:E,5,FALSE)</f>
        <v>&lt;5</v>
      </c>
    </row>
    <row r="38" spans="1:5" x14ac:dyDescent="0.2">
      <c r="A38" s="193">
        <v>272</v>
      </c>
      <c r="B38" s="193">
        <v>9</v>
      </c>
      <c r="C38" s="193" t="str">
        <f ca="1">VLOOKUP(A38,CatCoverage!C:D,2,FALSE)</f>
        <v>CM-3b: Proportion of estimated malaria cases (presumed and confirmed) that received first line anti-malarial treatment in the community</v>
      </c>
      <c r="D38" s="193" t="str">
        <f>VLOOKUP(B38,CatIndDisaggrGrp!A:C,3,FALSE)</f>
        <v>Type of treatment</v>
      </c>
      <c r="E38" s="193" t="str">
        <f>VLOOKUP(B38,CatIndDisaggrGrpValues!A:E,5,FALSE)</f>
        <v>ACT</v>
      </c>
    </row>
    <row r="39" spans="1:5" x14ac:dyDescent="0.2">
      <c r="A39" s="193">
        <v>273</v>
      </c>
      <c r="B39" s="193">
        <v>18</v>
      </c>
      <c r="C39" s="193" t="str">
        <f ca="1">VLOOKUP(A39,CatCoverage!C:D,2,FALSE)</f>
        <v>CM-3c: Proportion of estimated malaria cases (presumed and confirmed) that received first line anti-malarial treatment at private sector sites</v>
      </c>
      <c r="D39" s="193" t="str">
        <f>VLOOKUP(B39,CatIndDisaggrGrp!A:C,3,FALSE)</f>
        <v>Sex</v>
      </c>
      <c r="E39" s="193" t="str">
        <f>VLOOKUP(B39,CatIndDisaggrGrpValues!A:E,5,FALSE)</f>
        <v>Male</v>
      </c>
    </row>
    <row r="40" spans="1:5" x14ac:dyDescent="0.2">
      <c r="A40" s="193">
        <v>273</v>
      </c>
      <c r="B40" s="193">
        <v>7</v>
      </c>
      <c r="C40" s="193" t="str">
        <f ca="1">VLOOKUP(A40,CatCoverage!C:D,2,FALSE)</f>
        <v>CM-3c: Proportion of estimated malaria cases (presumed and confirmed) that received first line anti-malarial treatment at private sector sites</v>
      </c>
      <c r="D40" s="193" t="str">
        <f>VLOOKUP(B40,CatIndDisaggrGrp!A:C,3,FALSE)</f>
        <v>Age</v>
      </c>
      <c r="E40" s="193" t="str">
        <f>VLOOKUP(B40,CatIndDisaggrGrpValues!A:E,5,FALSE)</f>
        <v>&lt;5</v>
      </c>
    </row>
    <row r="41" spans="1:5" x14ac:dyDescent="0.2">
      <c r="A41" s="193">
        <v>273</v>
      </c>
      <c r="B41" s="193">
        <v>9</v>
      </c>
      <c r="C41" s="193" t="str">
        <f ca="1">VLOOKUP(A41,CatCoverage!C:D,2,FALSE)</f>
        <v>CM-3c: Proportion of estimated malaria cases (presumed and confirmed) that received first line anti-malarial treatment at private sector sites</v>
      </c>
      <c r="D41" s="193" t="str">
        <f>VLOOKUP(B41,CatIndDisaggrGrp!A:C,3,FALSE)</f>
        <v>Type of treatment</v>
      </c>
      <c r="E41" s="193" t="str">
        <f>VLOOKUP(B41,CatIndDisaggrGrpValues!A:E,5,FALSE)</f>
        <v>ACT</v>
      </c>
    </row>
    <row r="42" spans="1:5" x14ac:dyDescent="0.2">
      <c r="A42" s="193">
        <v>325</v>
      </c>
      <c r="B42" s="193">
        <v>10</v>
      </c>
      <c r="C42" s="193" t="str">
        <f ca="1">VLOOKUP(A42,CatCoverage!C:D,2,FALSE)</f>
        <v>HW-2: Distribution of health workers</v>
      </c>
      <c r="D42" s="193" t="str">
        <f>VLOOKUP(B42,CatIndDisaggrGrp!A:C,3,FALSE)</f>
        <v>Specialization</v>
      </c>
      <c r="E42" s="193" t="str">
        <f>VLOOKUP(B42,CatIndDisaggrGrpValues!A:E,5,FALSE)</f>
        <v>Doctors</v>
      </c>
    </row>
  </sheetData>
  <sheetProtection password="C911" sheet="1" objects="1" scenarios="1"/>
  <autoFilter ref="A1:E4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0" zoomScaleNormal="90" workbookViewId="0">
      <pane ySplit="1" topLeftCell="A2" activePane="bottomLeft" state="frozen"/>
      <selection pane="bottomLeft" activeCell="C35" sqref="C35"/>
    </sheetView>
  </sheetViews>
  <sheetFormatPr defaultRowHeight="12.75" x14ac:dyDescent="0.2"/>
  <cols>
    <col min="1" max="1" width="11.7109375" style="193" bestFit="1" customWidth="1"/>
    <col min="2" max="2" width="18.85546875" style="193" bestFit="1" customWidth="1"/>
    <col min="3" max="3" width="80.85546875" style="193" bestFit="1" customWidth="1"/>
    <col min="4" max="4" width="35.28515625" style="193" bestFit="1" customWidth="1"/>
    <col min="5" max="16384" width="9.140625" style="193"/>
  </cols>
  <sheetData>
    <row r="1" spans="1:5" s="192" customFormat="1" x14ac:dyDescent="0.2">
      <c r="A1" s="191" t="s">
        <v>2308</v>
      </c>
      <c r="B1" s="191" t="s">
        <v>4056</v>
      </c>
      <c r="C1" s="192" t="s">
        <v>4057</v>
      </c>
      <c r="D1" s="192" t="s">
        <v>4058</v>
      </c>
      <c r="E1" s="192" t="s">
        <v>4059</v>
      </c>
    </row>
    <row r="2" spans="1:5" x14ac:dyDescent="0.2">
      <c r="A2" s="193">
        <v>5</v>
      </c>
      <c r="B2" s="193">
        <v>1</v>
      </c>
      <c r="C2" s="193" t="str">
        <f ca="1">VLOOKUP(A2,CatImpact!B:C,2,FALSE)</f>
        <v>HIV I-1: Percentage of young people aged 15–24 who are living with HIV</v>
      </c>
      <c r="D2" s="193" t="str">
        <f>VLOOKUP(IndDisaggrGrpInImpact!B2,CatIndDisaggrGrp!A:C,3,FALSE)</f>
        <v>Sex</v>
      </c>
      <c r="E2" s="193" t="str">
        <f>VLOOKUP(B2,CatIndDisaggrGrpValues!A:E,5,FALSE)</f>
        <v>Male</v>
      </c>
    </row>
    <row r="3" spans="1:5" x14ac:dyDescent="0.2">
      <c r="A3" s="193">
        <v>10</v>
      </c>
      <c r="B3" s="193">
        <v>1</v>
      </c>
      <c r="C3" s="193" t="str">
        <f ca="1">VLOOKUP(A3,CatImpact!B:C,2,FALSE)</f>
        <v>HIV I-2: HIV incidence among 15-49 age group</v>
      </c>
      <c r="D3" s="193" t="str">
        <f>VLOOKUP(IndDisaggrGrpInImpact!B3,CatIndDisaggrGrp!A:C,3,FALSE)</f>
        <v>Sex</v>
      </c>
      <c r="E3" s="193" t="str">
        <f>VLOOKUP(B3,CatIndDisaggrGrpValues!A:E,5,FALSE)</f>
        <v>Male</v>
      </c>
    </row>
    <row r="4" spans="1:5" x14ac:dyDescent="0.2">
      <c r="A4" s="193">
        <v>30</v>
      </c>
      <c r="B4" s="193">
        <v>1</v>
      </c>
      <c r="C4" s="193" t="str">
        <f ca="1">VLOOKUP(A4,CatImpact!B:C,2,FALSE)</f>
        <v>HIV I-4: AIDS related mortality per 100,000 population</v>
      </c>
      <c r="D4" s="193" t="str">
        <f>VLOOKUP(IndDisaggrGrpInImpact!B4,CatIndDisaggrGrp!A:C,3,FALSE)</f>
        <v>Sex</v>
      </c>
      <c r="E4" s="193" t="str">
        <f>VLOOKUP(B4,CatIndDisaggrGrpValues!A:E,5,FALSE)</f>
        <v>Male</v>
      </c>
    </row>
    <row r="5" spans="1:5" x14ac:dyDescent="0.2">
      <c r="A5" s="193">
        <v>30</v>
      </c>
      <c r="B5" s="193">
        <v>5</v>
      </c>
      <c r="C5" s="193" t="str">
        <f ca="1">VLOOKUP(A5,CatImpact!B:C,2,FALSE)</f>
        <v>HIV I-4: AIDS related mortality per 100,000 population</v>
      </c>
      <c r="D5" s="193" t="str">
        <f>VLOOKUP(IndDisaggrGrpInImpact!B5,CatIndDisaggrGrp!A:C,3,FALSE)</f>
        <v>Age</v>
      </c>
      <c r="E5" s="193" t="str">
        <f>VLOOKUP(B5,CatIndDisaggrGrpValues!A:E,5,FALSE)</f>
        <v>&lt;15</v>
      </c>
    </row>
    <row r="6" spans="1:5" x14ac:dyDescent="0.2">
      <c r="A6" s="193">
        <v>55</v>
      </c>
      <c r="B6" s="193">
        <v>16</v>
      </c>
      <c r="C6" s="193" t="str">
        <f ca="1">VLOOKUP(A6,CatImpact!B:C,2,FALSE)</f>
        <v xml:space="preserve">HIV I-9a: Percentage of men who have sex with men who are living with HIV </v>
      </c>
      <c r="D6" s="193" t="str">
        <f>VLOOKUP(IndDisaggrGrpInImpact!B6,CatIndDisaggrGrp!A:C,3,FALSE)</f>
        <v>Age</v>
      </c>
      <c r="E6" s="193" t="str">
        <f>VLOOKUP(B6,CatIndDisaggrGrpValues!A:E,5,FALSE)</f>
        <v>&lt;25</v>
      </c>
    </row>
    <row r="7" spans="1:5" x14ac:dyDescent="0.2">
      <c r="A7" s="193">
        <v>60</v>
      </c>
      <c r="B7" s="193">
        <v>16</v>
      </c>
      <c r="C7" s="193" t="str">
        <f ca="1">VLOOKUP(A7,CatImpact!B:C,2,FALSE)</f>
        <v>HIV I-9b: Percentage of transgender people who are living with HIV</v>
      </c>
      <c r="D7" s="193" t="str">
        <f>VLOOKUP(IndDisaggrGrpInImpact!B7,CatIndDisaggrGrp!A:C,3,FALSE)</f>
        <v>Age</v>
      </c>
      <c r="E7" s="193" t="str">
        <f>VLOOKUP(B7,CatIndDisaggrGrpValues!A:E,5,FALSE)</f>
        <v>&lt;25</v>
      </c>
    </row>
    <row r="8" spans="1:5" x14ac:dyDescent="0.2">
      <c r="A8" s="193">
        <v>205</v>
      </c>
      <c r="B8" s="193">
        <v>18</v>
      </c>
      <c r="C8" s="193" t="str">
        <f ca="1">VLOOKUP(A8,CatImpact!B:C,2,FALSE)</f>
        <v>Malaria I-1: Reported malaria cases - presumed and confirmed</v>
      </c>
      <c r="D8" s="193" t="str">
        <f>VLOOKUP(IndDisaggrGrpInImpact!B8,CatIndDisaggrGrp!A:C,3,FALSE)</f>
        <v>Sex</v>
      </c>
      <c r="E8" s="193" t="str">
        <f>VLOOKUP(B8,CatIndDisaggrGrpValues!A:E,5,FALSE)</f>
        <v>Male</v>
      </c>
    </row>
    <row r="9" spans="1:5" x14ac:dyDescent="0.2">
      <c r="A9" s="193">
        <v>205</v>
      </c>
      <c r="B9" s="193">
        <v>7</v>
      </c>
      <c r="C9" s="193" t="str">
        <f ca="1">VLOOKUP(A9,CatImpact!B:C,2,FALSE)</f>
        <v>Malaria I-1: Reported malaria cases - presumed and confirmed</v>
      </c>
      <c r="D9" s="193" t="str">
        <f>VLOOKUP(IndDisaggrGrpInImpact!B9,CatIndDisaggrGrp!A:C,3,FALSE)</f>
        <v>Age</v>
      </c>
      <c r="E9" s="193" t="str">
        <f>VLOOKUP(B9,CatIndDisaggrGrpValues!A:E,5,FALSE)</f>
        <v>&lt;5</v>
      </c>
    </row>
    <row r="10" spans="1:5" x14ac:dyDescent="0.2">
      <c r="A10" s="193">
        <v>210</v>
      </c>
      <c r="B10" s="193">
        <v>18</v>
      </c>
      <c r="C10" s="193" t="str">
        <f ca="1">VLOOKUP(A10,CatImpact!B:C,2,FALSE)</f>
        <v>Malaria I-2: Confirmed malaria cases (microscopy or RDT) per 1000 persons per year</v>
      </c>
      <c r="D10" s="193" t="str">
        <f>VLOOKUP(IndDisaggrGrpInImpact!B10,CatIndDisaggrGrp!A:C,3,FALSE)</f>
        <v>Sex</v>
      </c>
      <c r="E10" s="193" t="str">
        <f>VLOOKUP(B10,CatIndDisaggrGrpValues!A:E,5,FALSE)</f>
        <v>Male</v>
      </c>
    </row>
    <row r="11" spans="1:5" x14ac:dyDescent="0.2">
      <c r="A11" s="193">
        <v>210</v>
      </c>
      <c r="B11" s="193">
        <v>7</v>
      </c>
      <c r="C11" s="193" t="str">
        <f ca="1">VLOOKUP(A11,CatImpact!B:C,2,FALSE)</f>
        <v>Malaria I-2: Confirmed malaria cases (microscopy or RDT) per 1000 persons per year</v>
      </c>
      <c r="D11" s="193" t="str">
        <f>VLOOKUP(IndDisaggrGrpInImpact!B11,CatIndDisaggrGrp!A:C,3,FALSE)</f>
        <v>Age</v>
      </c>
      <c r="E11" s="193" t="str">
        <f>VLOOKUP(B11,CatIndDisaggrGrpValues!A:E,5,FALSE)</f>
        <v>&lt;5</v>
      </c>
    </row>
    <row r="12" spans="1:5" x14ac:dyDescent="0.2">
      <c r="A12" s="193">
        <v>210</v>
      </c>
      <c r="B12" s="193">
        <v>11</v>
      </c>
      <c r="C12" s="193" t="str">
        <f ca="1">VLOOKUP(A12,CatImpact!B:C,2,FALSE)</f>
        <v>Malaria I-2: Confirmed malaria cases (microscopy or RDT) per 1000 persons per year</v>
      </c>
      <c r="D12" s="193" t="str">
        <f>VLOOKUP(IndDisaggrGrpInImpact!B12,CatIndDisaggrGrp!A:C,3,FALSE)</f>
        <v>Species</v>
      </c>
      <c r="E12" s="193" t="str">
        <f>VLOOKUP(B12,CatIndDisaggrGrpValues!A:E,5,FALSE)</f>
        <v>P. Vivax</v>
      </c>
    </row>
    <row r="13" spans="1:5" x14ac:dyDescent="0.2">
      <c r="A13" s="193">
        <v>215</v>
      </c>
      <c r="B13" s="193">
        <v>18</v>
      </c>
      <c r="C13" s="193" t="str">
        <f ca="1">VLOOKUP(A13,CatImpact!B:C,2,FALSE)</f>
        <v>Malaria I-3: Inpatient malaria deaths per 1000 persons per year</v>
      </c>
      <c r="D13" s="193" t="str">
        <f>VLOOKUP(IndDisaggrGrpInImpact!B13,CatIndDisaggrGrp!A:C,3,FALSE)</f>
        <v>Sex</v>
      </c>
      <c r="E13" s="193" t="str">
        <f>VLOOKUP(B13,CatIndDisaggrGrpValues!A:E,5,FALSE)</f>
        <v>Male</v>
      </c>
    </row>
    <row r="14" spans="1:5" x14ac:dyDescent="0.2">
      <c r="A14" s="193">
        <v>215</v>
      </c>
      <c r="B14" s="193">
        <v>7</v>
      </c>
      <c r="C14" s="193" t="str">
        <f ca="1">VLOOKUP(A14,CatImpact!B:C,2,FALSE)</f>
        <v>Malaria I-3: Inpatient malaria deaths per 1000 persons per year</v>
      </c>
      <c r="D14" s="193" t="str">
        <f>VLOOKUP(IndDisaggrGrpInImpact!B14,CatIndDisaggrGrp!A:C,3,FALSE)</f>
        <v>Age</v>
      </c>
      <c r="E14" s="193" t="str">
        <f>VLOOKUP(B14,CatIndDisaggrGrpValues!A:E,5,FALSE)</f>
        <v>&lt;5</v>
      </c>
    </row>
    <row r="15" spans="1:5" x14ac:dyDescent="0.2">
      <c r="A15" s="193">
        <v>220</v>
      </c>
      <c r="B15" s="193">
        <v>11</v>
      </c>
      <c r="C15" s="193" t="str">
        <f ca="1">VLOOKUP(A15,CatImpact!B:C,2,FALSE)</f>
        <v>Malaria I-4: Malaria test positivity rate</v>
      </c>
      <c r="D15" s="193" t="str">
        <f>VLOOKUP(IndDisaggrGrpInImpact!B15,CatIndDisaggrGrp!A:C,3,FALSE)</f>
        <v>Species</v>
      </c>
      <c r="E15" s="193" t="str">
        <f>VLOOKUP(B15,CatIndDisaggrGrpValues!A:E,5,FALSE)</f>
        <v>P. Vivax</v>
      </c>
    </row>
    <row r="16" spans="1:5" x14ac:dyDescent="0.2">
      <c r="A16" s="193">
        <v>225</v>
      </c>
      <c r="B16" s="193">
        <v>18</v>
      </c>
      <c r="C16" s="193" t="str">
        <f ca="1">VLOOKUP(A16,CatImpact!B:C,2,FALSE)</f>
        <v>Malaria I-5: Parasite prevalence: Proportion of children aged 6-59 months with malaria infection</v>
      </c>
      <c r="D16" s="193" t="str">
        <f>VLOOKUP(IndDisaggrGrpInImpact!B16,CatIndDisaggrGrp!A:C,3,FALSE)</f>
        <v>Sex</v>
      </c>
      <c r="E16" s="193" t="str">
        <f>VLOOKUP(B16,CatIndDisaggrGrpValues!A:E,5,FALSE)</f>
        <v>Male</v>
      </c>
    </row>
    <row r="17" spans="1:5" x14ac:dyDescent="0.2">
      <c r="A17" s="193">
        <v>230</v>
      </c>
      <c r="B17" s="193">
        <v>18</v>
      </c>
      <c r="C17" s="193" t="str">
        <f ca="1">VLOOKUP(A17,CatImpact!B:C,2,FALSE)</f>
        <v>Malaria I-6: All-cause under-5 mortality rate per 1000 live births</v>
      </c>
      <c r="D17" s="193" t="str">
        <f>VLOOKUP(IndDisaggrGrpInImpact!B17,CatIndDisaggrGrp!A:C,3,FALSE)</f>
        <v>Sex</v>
      </c>
      <c r="E17" s="193" t="str">
        <f>VLOOKUP(B17,CatIndDisaggrGrpValues!A:E,5,FALSE)</f>
        <v>Male</v>
      </c>
    </row>
  </sheetData>
  <sheetProtection password="C911" sheet="1" objects="1" scenarios="1"/>
  <autoFilter ref="A1:E1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90" zoomScaleNormal="90" workbookViewId="0">
      <pane ySplit="1" topLeftCell="A2" activePane="bottomLeft" state="frozen"/>
      <selection pane="bottomLeft" activeCell="C7" sqref="C7"/>
    </sheetView>
  </sheetViews>
  <sheetFormatPr defaultRowHeight="12.75" x14ac:dyDescent="0.2"/>
  <cols>
    <col min="1" max="1" width="13.7109375" style="193" bestFit="1" customWidth="1"/>
    <col min="2" max="2" width="18.85546875" style="193" bestFit="1" customWidth="1"/>
    <col min="3" max="3" width="133.5703125" style="193" customWidth="1"/>
    <col min="4" max="4" width="35.28515625" style="193" bestFit="1" customWidth="1"/>
    <col min="5" max="16384" width="9.140625" style="193"/>
  </cols>
  <sheetData>
    <row r="1" spans="1:5" s="192" customFormat="1" x14ac:dyDescent="0.2">
      <c r="A1" s="191" t="s">
        <v>2311</v>
      </c>
      <c r="B1" s="191" t="s">
        <v>4056</v>
      </c>
      <c r="C1" s="192" t="s">
        <v>4060</v>
      </c>
      <c r="D1" s="192" t="s">
        <v>4058</v>
      </c>
      <c r="E1" s="192" t="s">
        <v>4059</v>
      </c>
    </row>
    <row r="2" spans="1:5" x14ac:dyDescent="0.2">
      <c r="A2" s="193">
        <v>5</v>
      </c>
      <c r="B2" s="193">
        <v>1</v>
      </c>
      <c r="C2" s="193" t="str">
        <f ca="1">VLOOKUP(A2,CatOutcome!B:C,2,FALSE)</f>
        <v>HIV O-1: Percentage of adults and children with HIV known to be on treatment 12 months after initiation of antiretroviral therapy</v>
      </c>
      <c r="D2" s="193" t="str">
        <f>VLOOKUP(B2,CatIndDisaggrGrp!A:C,3,FALSE)</f>
        <v>Sex</v>
      </c>
      <c r="E2" s="193" t="str">
        <f>VLOOKUP(B2,CatIndDisaggrGrpValues!A:E,5,FALSE)</f>
        <v>Male</v>
      </c>
    </row>
    <row r="3" spans="1:5" x14ac:dyDescent="0.2">
      <c r="A3" s="193">
        <v>5</v>
      </c>
      <c r="B3" s="193">
        <v>5</v>
      </c>
      <c r="C3" s="193" t="str">
        <f ca="1">VLOOKUP(A3,CatOutcome!B:C,2,FALSE)</f>
        <v>HIV O-1: Percentage of adults and children with HIV known to be on treatment 12 months after initiation of antiretroviral therapy</v>
      </c>
      <c r="D3" s="193" t="str">
        <f>VLOOKUP(B3,CatIndDisaggrGrp!A:C,3,FALSE)</f>
        <v>Age</v>
      </c>
      <c r="E3" s="193" t="str">
        <f>VLOOKUP(B3,CatIndDisaggrGrpValues!A:E,5,FALSE)</f>
        <v>&lt;15</v>
      </c>
    </row>
    <row r="4" spans="1:5" x14ac:dyDescent="0.2">
      <c r="A4" s="193">
        <v>5</v>
      </c>
      <c r="B4" s="193">
        <v>12</v>
      </c>
      <c r="C4" s="193" t="str">
        <f ca="1">VLOOKUP(A4,CatOutcome!B:C,2,FALSE)</f>
        <v>HIV O-1: Percentage of adults and children with HIV known to be on treatment 12 months after initiation of antiretroviral therapy</v>
      </c>
      <c r="D4" s="193" t="str">
        <f>VLOOKUP(B4,CatIndDisaggrGrp!A:C,3,FALSE)</f>
        <v>Duration of treatment</v>
      </c>
      <c r="E4" s="193" t="str">
        <f>VLOOKUP(B4,CatIndDisaggrGrpValues!A:E,5,FALSE)</f>
        <v>12 months after initiation</v>
      </c>
    </row>
    <row r="5" spans="1:5" x14ac:dyDescent="0.2">
      <c r="A5" s="193">
        <v>10</v>
      </c>
      <c r="B5" s="193">
        <v>1</v>
      </c>
      <c r="C5" s="193" t="str">
        <f ca="1">VLOOKUP(A5,CatOutcome!B:C,2,FALSE)</f>
        <v>HIV O-2: Percentage of women and men aged 15-49 who have had sexual intercourse with more than one partner in the past 12 months</v>
      </c>
      <c r="D5" s="193" t="str">
        <f>VLOOKUP(B5,CatIndDisaggrGrp!A:C,3,FALSE)</f>
        <v>Sex</v>
      </c>
      <c r="E5" s="193" t="str">
        <f>VLOOKUP(B5,CatIndDisaggrGrpValues!A:E,5,FALSE)</f>
        <v>Male</v>
      </c>
    </row>
    <row r="6" spans="1:5" x14ac:dyDescent="0.2">
      <c r="A6" s="193">
        <v>10</v>
      </c>
      <c r="B6" s="193">
        <v>13</v>
      </c>
      <c r="C6" s="193" t="str">
        <f ca="1">VLOOKUP(A6,CatOutcome!B:C,2,FALSE)</f>
        <v>HIV O-2: Percentage of women and men aged 15-49 who have had sexual intercourse with more than one partner in the past 12 months</v>
      </c>
      <c r="D6" s="193" t="str">
        <f>VLOOKUP(B6,CatIndDisaggrGrp!A:C,3,FALSE)</f>
        <v>Age</v>
      </c>
      <c r="E6" s="193" t="str">
        <f>VLOOKUP(B6,CatIndDisaggrGrpValues!A:E,5,FALSE)</f>
        <v>15-19</v>
      </c>
    </row>
    <row r="7" spans="1:5" x14ac:dyDescent="0.2">
      <c r="A7" s="193">
        <v>15</v>
      </c>
      <c r="B7" s="193">
        <v>1</v>
      </c>
      <c r="C7" s="193" t="str">
        <f ca="1">VLOOKUP(A7,CatOutcome!B:C,2,FALSE)</f>
        <v>HIV O-3: Percentage of women and men aged 15-49 who had more than one partner in the past 12 months who used a condom during their last sexual intercourse</v>
      </c>
      <c r="D7" s="193" t="str">
        <f>VLOOKUP(B7,CatIndDisaggrGrp!A:C,3,FALSE)</f>
        <v>Sex</v>
      </c>
      <c r="E7" s="193" t="str">
        <f>VLOOKUP(B7,CatIndDisaggrGrpValues!A:E,5,FALSE)</f>
        <v>Male</v>
      </c>
    </row>
    <row r="8" spans="1:5" x14ac:dyDescent="0.2">
      <c r="A8" s="193">
        <v>15</v>
      </c>
      <c r="B8" s="193">
        <v>13</v>
      </c>
      <c r="C8" s="193" t="str">
        <f ca="1">VLOOKUP(A8,CatOutcome!B:C,2,FALSE)</f>
        <v>HIV O-3: Percentage of women and men aged 15-49 who had more than one partner in the past 12 months who used a condom during their last sexual intercourse</v>
      </c>
      <c r="D8" s="193" t="str">
        <f>VLOOKUP(B8,CatIndDisaggrGrp!A:C,3,FALSE)</f>
        <v>Age</v>
      </c>
      <c r="E8" s="193" t="str">
        <f>VLOOKUP(B8,CatIndDisaggrGrpValues!A:E,5,FALSE)</f>
        <v>15-19</v>
      </c>
    </row>
    <row r="9" spans="1:5" x14ac:dyDescent="0.2">
      <c r="A9" s="193">
        <v>30</v>
      </c>
      <c r="B9" s="193">
        <v>1</v>
      </c>
      <c r="C9" s="193" t="str">
        <f ca="1">VLOOKUP(A9,CatOutcome!B:C,2,FALSE)</f>
        <v>HIV O-5: Percentage of sex workers reporting the use of a condom with their most recent client</v>
      </c>
      <c r="D9" s="193" t="str">
        <f>VLOOKUP(B9,CatIndDisaggrGrp!A:C,3,FALSE)</f>
        <v>Sex</v>
      </c>
      <c r="E9" s="193" t="str">
        <f>VLOOKUP(B9,CatIndDisaggrGrpValues!A:E,5,FALSE)</f>
        <v>Male</v>
      </c>
    </row>
    <row r="10" spans="1:5" x14ac:dyDescent="0.2">
      <c r="A10" s="193">
        <v>35</v>
      </c>
      <c r="B10" s="193">
        <v>1</v>
      </c>
      <c r="C10" s="193" t="str">
        <f ca="1">VLOOKUP(A10,CatOutcome!B:C,2,FALSE)</f>
        <v>HIV O-6: Percentage of people who inject drugs reporting the use of sterile injecting equipment the last time they injected</v>
      </c>
      <c r="D10" s="193" t="str">
        <f>VLOOKUP(B10,CatIndDisaggrGrp!A:C,3,FALSE)</f>
        <v>Sex</v>
      </c>
      <c r="E10" s="193" t="str">
        <f>VLOOKUP(B10,CatIndDisaggrGrpValues!A:E,5,FALSE)</f>
        <v>Male</v>
      </c>
    </row>
    <row r="11" spans="1:5" x14ac:dyDescent="0.2">
      <c r="A11" s="193">
        <v>45</v>
      </c>
      <c r="B11" s="193">
        <v>1</v>
      </c>
      <c r="C11" s="193" t="str">
        <f ca="1">VLOOKUP(A11,CatOutcome!B:C,2,FALSE)</f>
        <v>HIV O-8: Current school attendance rate among orphans compared to non-orphans</v>
      </c>
      <c r="D11" s="193" t="str">
        <f>VLOOKUP(B11,CatIndDisaggrGrp!A:C,3,FALSE)</f>
        <v>Sex</v>
      </c>
      <c r="E11" s="193" t="str">
        <f>VLOOKUP(B11,CatIndDisaggrGrpValues!A:E,5,FALSE)</f>
        <v>Male</v>
      </c>
    </row>
    <row r="12" spans="1:5" x14ac:dyDescent="0.2">
      <c r="A12" s="193">
        <v>105</v>
      </c>
      <c r="B12" s="193">
        <v>18</v>
      </c>
      <c r="C12" s="193" t="str">
        <f ca="1">VLOOKUP(A12,CatOutcome!B:C,2,FALSE)</f>
        <v>TB O-1a: Case notification rate of all forms of TB per 100,000 population - bacteriologically confirmed plus clinically diagnosed, new and relapse cases</v>
      </c>
      <c r="D12" s="193" t="str">
        <f>VLOOKUP(B12,CatIndDisaggrGrp!A:C,3,FALSE)</f>
        <v>Sex</v>
      </c>
      <c r="E12" s="193" t="str">
        <f>VLOOKUP(B12,CatIndDisaggrGrpValues!A:E,5,FALSE)</f>
        <v>Male</v>
      </c>
    </row>
    <row r="13" spans="1:5" x14ac:dyDescent="0.2">
      <c r="A13" s="193">
        <v>105</v>
      </c>
      <c r="B13" s="193">
        <v>2</v>
      </c>
      <c r="C13" s="193" t="str">
        <f ca="1">VLOOKUP(A13,CatOutcome!B:C,2,FALSE)</f>
        <v>TB O-1a: Case notification rate of all forms of TB per 100,000 population - bacteriologically confirmed plus clinically diagnosed, new and relapse cases</v>
      </c>
      <c r="D13" s="193" t="str">
        <f>VLOOKUP(B13,CatIndDisaggrGrp!A:C,3,FALSE)</f>
        <v>HIV test result</v>
      </c>
      <c r="E13" s="193" t="str">
        <f>VLOOKUP(B13,CatIndDisaggrGrpValues!A:E,5,FALSE)</f>
        <v>Positive</v>
      </c>
    </row>
    <row r="14" spans="1:5" x14ac:dyDescent="0.2">
      <c r="A14" s="193">
        <v>105</v>
      </c>
      <c r="B14" s="193">
        <v>5</v>
      </c>
      <c r="C14" s="193" t="str">
        <f ca="1">VLOOKUP(A14,CatOutcome!B:C,2,FALSE)</f>
        <v>TB O-1a: Case notification rate of all forms of TB per 100,000 population - bacteriologically confirmed plus clinically diagnosed, new and relapse cases</v>
      </c>
      <c r="D14" s="193" t="str">
        <f>VLOOKUP(B14,CatIndDisaggrGrp!A:C,3,FALSE)</f>
        <v>Age</v>
      </c>
      <c r="E14" s="193" t="str">
        <f>VLOOKUP(B14,CatIndDisaggrGrpValues!A:E,5,FALSE)</f>
        <v>&lt;15</v>
      </c>
    </row>
    <row r="15" spans="1:5" x14ac:dyDescent="0.2">
      <c r="A15" s="193">
        <v>110</v>
      </c>
      <c r="B15" s="193">
        <v>18</v>
      </c>
      <c r="C15" s="193" t="str">
        <f ca="1">VLOOKUP(A15,CatOutcome!B:C,2,FALSE)</f>
        <v>TB O-1b: Case notification rate per 100,000 population - bacteriologically confirmed, new and relapse cases</v>
      </c>
      <c r="D15" s="193" t="str">
        <f>VLOOKUP(B15,CatIndDisaggrGrp!A:C,3,FALSE)</f>
        <v>Sex</v>
      </c>
      <c r="E15" s="193" t="str">
        <f>VLOOKUP(B15,CatIndDisaggrGrpValues!A:E,5,FALSE)</f>
        <v>Male</v>
      </c>
    </row>
    <row r="16" spans="1:5" x14ac:dyDescent="0.2">
      <c r="A16" s="193">
        <v>110</v>
      </c>
      <c r="B16" s="193">
        <v>5</v>
      </c>
      <c r="C16" s="193" t="str">
        <f ca="1">VLOOKUP(A16,CatOutcome!B:C,2,FALSE)</f>
        <v>TB O-1b: Case notification rate per 100,000 population - bacteriologically confirmed, new and relapse cases</v>
      </c>
      <c r="D16" s="193" t="str">
        <f>VLOOKUP(B16,CatIndDisaggrGrp!A:C,3,FALSE)</f>
        <v>Age</v>
      </c>
      <c r="E16" s="193" t="str">
        <f>VLOOKUP(B16,CatIndDisaggrGrpValues!A:E,5,FALSE)</f>
        <v>&lt;15</v>
      </c>
    </row>
    <row r="17" spans="1:5" x14ac:dyDescent="0.2">
      <c r="A17" s="193">
        <v>115</v>
      </c>
      <c r="B17" s="193">
        <v>18</v>
      </c>
      <c r="C17" s="193" t="str">
        <f ca="1">VLOOKUP(A17,CatOutcome!B:C,2,FALSE)</f>
        <v>TB O-2a: Treatment success rate - all forms of TB</v>
      </c>
      <c r="D17" s="193" t="str">
        <f>VLOOKUP(B17,CatIndDisaggrGrp!A:C,3,FALSE)</f>
        <v>Sex</v>
      </c>
      <c r="E17" s="193" t="str">
        <f>VLOOKUP(B17,CatIndDisaggrGrpValues!A:E,5,FALSE)</f>
        <v>Male</v>
      </c>
    </row>
    <row r="18" spans="1:5" x14ac:dyDescent="0.2">
      <c r="A18" s="193">
        <v>115</v>
      </c>
      <c r="B18" s="193">
        <v>2</v>
      </c>
      <c r="C18" s="193" t="str">
        <f ca="1">VLOOKUP(A18,CatOutcome!B:C,2,FALSE)</f>
        <v>TB O-2a: Treatment success rate - all forms of TB</v>
      </c>
      <c r="D18" s="193" t="str">
        <f>VLOOKUP(B18,CatIndDisaggrGrp!A:C,3,FALSE)</f>
        <v>HIV test result</v>
      </c>
      <c r="E18" s="193" t="str">
        <f>VLOOKUP(B18,CatIndDisaggrGrpValues!A:E,5,FALSE)</f>
        <v>Positive</v>
      </c>
    </row>
    <row r="19" spans="1:5" x14ac:dyDescent="0.2">
      <c r="A19" s="193">
        <v>115</v>
      </c>
      <c r="B19" s="193">
        <v>5</v>
      </c>
      <c r="C19" s="193" t="str">
        <f ca="1">VLOOKUP(A19,CatOutcome!B:C,2,FALSE)</f>
        <v>TB O-2a: Treatment success rate - all forms of TB</v>
      </c>
      <c r="D19" s="193" t="str">
        <f>VLOOKUP(B19,CatIndDisaggrGrp!A:C,3,FALSE)</f>
        <v>Age</v>
      </c>
      <c r="E19" s="193" t="str">
        <f>VLOOKUP(B19,CatIndDisaggrGrpValues!A:E,5,FALSE)</f>
        <v>&lt;15</v>
      </c>
    </row>
    <row r="20" spans="1:5" x14ac:dyDescent="0.2">
      <c r="A20" s="193">
        <v>120</v>
      </c>
      <c r="B20" s="193">
        <v>18</v>
      </c>
      <c r="C20" s="193" t="str">
        <f ca="1">VLOOKUP(A20,CatOutcome!B:C,2,FALSE)</f>
        <v>TB O-2b: Treatment success rate - bacteriologically confirmed new TB cases</v>
      </c>
      <c r="D20" s="193" t="str">
        <f>VLOOKUP(B20,CatIndDisaggrGrp!A:C,3,FALSE)</f>
        <v>Sex</v>
      </c>
      <c r="E20" s="193" t="str">
        <f>VLOOKUP(B20,CatIndDisaggrGrpValues!A:E,5,FALSE)</f>
        <v>Male</v>
      </c>
    </row>
    <row r="21" spans="1:5" x14ac:dyDescent="0.2">
      <c r="A21" s="193">
        <v>120</v>
      </c>
      <c r="B21" s="193">
        <v>5</v>
      </c>
      <c r="C21" s="193" t="str">
        <f ca="1">VLOOKUP(A21,CatOutcome!B:C,2,FALSE)</f>
        <v>TB O-2b: Treatment success rate - bacteriologically confirmed new TB cases</v>
      </c>
      <c r="D21" s="193" t="str">
        <f>VLOOKUP(B21,CatIndDisaggrGrp!A:C,3,FALSE)</f>
        <v>Age</v>
      </c>
      <c r="E21" s="193" t="str">
        <f>VLOOKUP(B21,CatIndDisaggrGrpValues!A:E,5,FALSE)</f>
        <v>&lt;15</v>
      </c>
    </row>
    <row r="22" spans="1:5" x14ac:dyDescent="0.2">
      <c r="A22" s="193">
        <v>125</v>
      </c>
      <c r="B22" s="193">
        <v>18</v>
      </c>
      <c r="C22" s="193" t="str">
        <f ca="1">VLOOKUP(A22,CatOutcome!B:C,2,FALSE)</f>
        <v>TB O-3: Notification of RR-TB and/or MDR-TB cases - Percentage of notified cases of bacteriologically confirmed, drug resistant RR-TB and/or MDR-TB⃰ as a proportion of the estimated number of RR-TB and/or MDR-TB cases among notified TB cases</v>
      </c>
      <c r="D22" s="193" t="str">
        <f>VLOOKUP(B22,CatIndDisaggrGrp!A:C,3,FALSE)</f>
        <v>Sex</v>
      </c>
      <c r="E22" s="193" t="str">
        <f>VLOOKUP(B22,CatIndDisaggrGrpValues!A:E,5,FALSE)</f>
        <v>Male</v>
      </c>
    </row>
    <row r="23" spans="1:5" x14ac:dyDescent="0.2">
      <c r="A23" s="193">
        <v>125</v>
      </c>
      <c r="B23" s="193">
        <v>5</v>
      </c>
      <c r="C23" s="193" t="str">
        <f ca="1">VLOOKUP(A23,CatOutcome!B:C,2,FALSE)</f>
        <v>TB O-3: Notification of RR-TB and/or MDR-TB cases - Percentage of notified cases of bacteriologically confirmed, drug resistant RR-TB and/or MDR-TB⃰ as a proportion of the estimated number of RR-TB and/or MDR-TB cases among notified TB cases</v>
      </c>
      <c r="D23" s="193" t="str">
        <f>VLOOKUP(B23,CatIndDisaggrGrp!A:C,3,FALSE)</f>
        <v>Age</v>
      </c>
      <c r="E23" s="193" t="str">
        <f>VLOOKUP(B23,CatIndDisaggrGrpValues!A:E,5,FALSE)</f>
        <v>&lt;15</v>
      </c>
    </row>
    <row r="24" spans="1:5" x14ac:dyDescent="0.2">
      <c r="A24" s="193">
        <v>130</v>
      </c>
      <c r="B24" s="193">
        <v>18</v>
      </c>
      <c r="C24" s="193" t="str">
        <f ca="1">VLOOKUP(A24,CatOutcome!B:C,2,FALSE)</f>
        <v>TB O-4: Treatment success rate of MDR-TB: Percentage of bacteriologically confirmed drug resistant TB cases (RR-TB and/or MDR-TB) successfully treated</v>
      </c>
      <c r="D24" s="193" t="str">
        <f>VLOOKUP(B24,CatIndDisaggrGrp!A:C,3,FALSE)</f>
        <v>Sex</v>
      </c>
      <c r="E24" s="193" t="str">
        <f>VLOOKUP(B24,CatIndDisaggrGrpValues!A:E,5,FALSE)</f>
        <v>Male</v>
      </c>
    </row>
    <row r="25" spans="1:5" x14ac:dyDescent="0.2">
      <c r="A25" s="193">
        <v>130</v>
      </c>
      <c r="B25" s="193">
        <v>5</v>
      </c>
      <c r="C25" s="193" t="str">
        <f ca="1">VLOOKUP(A25,CatOutcome!B:C,2,FALSE)</f>
        <v>TB O-4: Treatment success rate of MDR-TB: Percentage of bacteriologically confirmed drug resistant TB cases (RR-TB and/or MDR-TB) successfully treated</v>
      </c>
      <c r="D25" s="193" t="str">
        <f>VLOOKUP(B25,CatIndDisaggrGrp!A:C,3,FALSE)</f>
        <v>Age</v>
      </c>
      <c r="E25" s="193" t="str">
        <f>VLOOKUP(B25,CatIndDisaggrGrpValues!A:E,5,FALSE)</f>
        <v>&lt;15</v>
      </c>
    </row>
    <row r="26" spans="1:5" x14ac:dyDescent="0.2">
      <c r="A26" s="193">
        <v>205</v>
      </c>
      <c r="B26" s="193">
        <v>18</v>
      </c>
      <c r="C26" s="193" t="str">
        <f ca="1">VLOOKUP(A26,CatOutcome!B:C,2,FALSE)</f>
        <v>Malaria O-1a: Proportion of population that slept under an insecticide-treated net* the previous night</v>
      </c>
      <c r="D26" s="193" t="str">
        <f>VLOOKUP(B26,CatIndDisaggrGrp!A:C,3,FALSE)</f>
        <v>Sex</v>
      </c>
      <c r="E26" s="193" t="str">
        <f>VLOOKUP(B26,CatIndDisaggrGrpValues!A:E,5,FALSE)</f>
        <v>Male</v>
      </c>
    </row>
    <row r="27" spans="1:5" x14ac:dyDescent="0.2">
      <c r="A27" s="193">
        <v>225</v>
      </c>
      <c r="B27" s="193">
        <v>18</v>
      </c>
      <c r="C27" s="193" t="str">
        <f ca="1">VLOOKUP(A27,CatOutcome!B:C,2,FALSE)</f>
        <v>Malaria O-3: Proportion of population using an insecticide-treated net* among the population with access to an insecticide-treated net</v>
      </c>
      <c r="D27" s="193" t="str">
        <f>VLOOKUP(B27,CatIndDisaggrGrp!A:C,3,FALSE)</f>
        <v>Sex</v>
      </c>
      <c r="E27" s="193" t="str">
        <f>VLOOKUP(B27,CatIndDisaggrGrpValues!A:E,5,FALSE)</f>
        <v>Male</v>
      </c>
    </row>
  </sheetData>
  <sheetProtection password="C911" sheet="1" objects="1" scenarios="1"/>
  <autoFilter ref="A1:E27"/>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4"/>
  <sheetViews>
    <sheetView topLeftCell="G4" zoomScale="80" zoomScaleNormal="80" workbookViewId="0">
      <selection activeCell="V31" sqref="V31"/>
    </sheetView>
  </sheetViews>
  <sheetFormatPr defaultRowHeight="12.75" x14ac:dyDescent="0.2"/>
  <cols>
    <col min="1" max="1" width="17.85546875" customWidth="1"/>
    <col min="2" max="2" width="20.7109375" customWidth="1"/>
    <col min="3" max="3" width="23" customWidth="1"/>
    <col min="4" max="4" width="24.140625" customWidth="1"/>
    <col min="5" max="5" width="24.28515625" customWidth="1"/>
    <col min="6" max="6" width="23.7109375" customWidth="1"/>
    <col min="7" max="7" width="26" customWidth="1"/>
    <col min="8" max="8" width="24.28515625" customWidth="1"/>
    <col min="9" max="12" width="14.140625" customWidth="1"/>
    <col min="13" max="13" width="7.85546875" customWidth="1"/>
  </cols>
  <sheetData>
    <row r="1" spans="1:26" ht="27.75" customHeight="1" x14ac:dyDescent="0.2">
      <c r="A1" s="449" t="s">
        <v>3635</v>
      </c>
      <c r="B1" s="449"/>
      <c r="C1" s="449"/>
      <c r="D1" s="449"/>
      <c r="E1" s="449"/>
      <c r="F1" s="449"/>
      <c r="G1" s="449"/>
      <c r="H1" s="449"/>
    </row>
    <row r="3" spans="1:26" x14ac:dyDescent="0.2">
      <c r="H3" s="173"/>
      <c r="I3" s="173"/>
      <c r="J3" s="173"/>
      <c r="K3" s="173"/>
      <c r="L3" s="173"/>
      <c r="M3" s="174"/>
      <c r="N3" s="174"/>
      <c r="O3" s="174"/>
      <c r="P3" s="174"/>
      <c r="Q3" s="174"/>
      <c r="R3" s="174"/>
      <c r="S3" s="174"/>
      <c r="T3" s="174"/>
      <c r="U3" s="174"/>
      <c r="V3" s="174"/>
      <c r="W3" s="174"/>
      <c r="X3" s="174"/>
      <c r="Y3" s="174"/>
      <c r="Z3" s="174"/>
    </row>
    <row r="4" spans="1:26" ht="15" x14ac:dyDescent="0.2">
      <c r="A4" s="447" t="s">
        <v>3636</v>
      </c>
      <c r="B4" s="447"/>
      <c r="C4" s="176" t="e">
        <f>'Performance Framework '!#REF!</f>
        <v>#REF!</v>
      </c>
      <c r="E4" s="280" t="s">
        <v>3620</v>
      </c>
      <c r="F4" s="280" t="s">
        <v>3729</v>
      </c>
      <c r="G4" s="280" t="s">
        <v>8</v>
      </c>
      <c r="H4" s="280" t="s">
        <v>7</v>
      </c>
      <c r="I4" s="280" t="s">
        <v>6</v>
      </c>
      <c r="J4" s="280" t="s">
        <v>5</v>
      </c>
      <c r="K4" s="280" t="s">
        <v>3744</v>
      </c>
      <c r="L4" s="280" t="s">
        <v>3739</v>
      </c>
      <c r="M4" s="280" t="s">
        <v>3745</v>
      </c>
      <c r="N4" s="280" t="s">
        <v>3739</v>
      </c>
      <c r="O4" s="280" t="s">
        <v>3746</v>
      </c>
      <c r="P4" s="280" t="s">
        <v>3739</v>
      </c>
      <c r="Q4" s="280" t="s">
        <v>3747</v>
      </c>
      <c r="R4" s="280" t="s">
        <v>3739</v>
      </c>
      <c r="S4" s="280" t="s">
        <v>3748</v>
      </c>
      <c r="T4" s="280" t="s">
        <v>3739</v>
      </c>
      <c r="U4" s="280" t="s">
        <v>3749</v>
      </c>
      <c r="V4" s="280" t="s">
        <v>3739</v>
      </c>
      <c r="W4" s="280" t="s">
        <v>3750</v>
      </c>
      <c r="X4" s="280" t="s">
        <v>3739</v>
      </c>
      <c r="Y4" s="280" t="s">
        <v>3751</v>
      </c>
      <c r="Z4" s="280" t="s">
        <v>3739</v>
      </c>
    </row>
    <row r="5" spans="1:26" x14ac:dyDescent="0.2">
      <c r="A5" s="447" t="s">
        <v>3727</v>
      </c>
      <c r="B5" s="448"/>
      <c r="C5" s="176" t="e">
        <f>StartYearSelected</f>
        <v>#REF!</v>
      </c>
      <c r="E5" s="175">
        <v>3</v>
      </c>
      <c r="F5" s="175" t="str">
        <f t="shared" ref="F5:F16" si="0">G5&amp;E5</f>
        <v>Jan - Mar3</v>
      </c>
      <c r="G5" s="175" t="s">
        <v>3622</v>
      </c>
      <c r="H5" s="175" t="s">
        <v>3623</v>
      </c>
      <c r="I5" s="175" t="s">
        <v>3624</v>
      </c>
      <c r="J5" s="175" t="s">
        <v>3625</v>
      </c>
      <c r="K5" s="176" t="s">
        <v>3735</v>
      </c>
      <c r="L5" s="177" t="e">
        <f t="shared" ref="L5:L9" si="1">StartYearSelected</f>
        <v>#REF!</v>
      </c>
      <c r="M5" s="176" t="s">
        <v>3740</v>
      </c>
      <c r="N5" s="177" t="e">
        <f t="shared" ref="N5:N11" si="2">L5</f>
        <v>#REF!</v>
      </c>
      <c r="O5" s="176" t="s">
        <v>3736</v>
      </c>
      <c r="P5" s="177" t="e">
        <f>N5</f>
        <v>#REF!</v>
      </c>
      <c r="Q5" s="175" t="s">
        <v>3741</v>
      </c>
      <c r="R5" s="177" t="e">
        <f>P5</f>
        <v>#REF!</v>
      </c>
      <c r="S5" s="175" t="s">
        <v>3737</v>
      </c>
      <c r="T5" s="177" t="e">
        <f>R5</f>
        <v>#REF!</v>
      </c>
      <c r="U5" s="175" t="s">
        <v>3742</v>
      </c>
      <c r="V5" s="177" t="e">
        <f>T5</f>
        <v>#REF!</v>
      </c>
      <c r="W5" s="175" t="s">
        <v>3738</v>
      </c>
      <c r="X5" s="177" t="e">
        <f>V5</f>
        <v>#REF!</v>
      </c>
      <c r="Y5" s="175" t="s">
        <v>3743</v>
      </c>
      <c r="Z5" s="177" t="e">
        <f>X5</f>
        <v>#REF!</v>
      </c>
    </row>
    <row r="6" spans="1:26" x14ac:dyDescent="0.2">
      <c r="A6" s="447" t="str">
        <f ca="1">Translations!$A$11</f>
        <v>Start Month:</v>
      </c>
      <c r="B6" s="447"/>
      <c r="C6" s="281" t="e">
        <f>MonthSelected</f>
        <v>#REF!</v>
      </c>
      <c r="E6" s="175">
        <v>3</v>
      </c>
      <c r="F6" s="175" t="str">
        <f t="shared" si="0"/>
        <v>Apr - Jun3</v>
      </c>
      <c r="G6" s="175" t="s">
        <v>3623</v>
      </c>
      <c r="H6" s="175" t="s">
        <v>3624</v>
      </c>
      <c r="I6" s="175" t="s">
        <v>3625</v>
      </c>
      <c r="J6" s="175" t="s">
        <v>3622</v>
      </c>
      <c r="K6" s="176" t="s">
        <v>3736</v>
      </c>
      <c r="L6" s="177" t="e">
        <f>IF(OR(MonthSelected=$N$26,MonthSelected=$N$27,MonthSelected=$N$28),StartYearSelected-1,StartYearSelected)</f>
        <v>#REF!</v>
      </c>
      <c r="M6" s="176" t="s">
        <v>3741</v>
      </c>
      <c r="N6" s="177" t="e">
        <f t="shared" si="2"/>
        <v>#REF!</v>
      </c>
      <c r="O6" s="176" t="s">
        <v>3737</v>
      </c>
      <c r="P6" s="177" t="e">
        <f>N6</f>
        <v>#REF!</v>
      </c>
      <c r="Q6" s="175" t="s">
        <v>3742</v>
      </c>
      <c r="R6" s="177" t="e">
        <f>P6</f>
        <v>#REF!</v>
      </c>
      <c r="S6" s="175" t="s">
        <v>3738</v>
      </c>
      <c r="T6" s="177" t="e">
        <f>R6</f>
        <v>#REF!</v>
      </c>
      <c r="U6" s="175" t="s">
        <v>3743</v>
      </c>
      <c r="V6" s="177" t="e">
        <f>T6</f>
        <v>#REF!</v>
      </c>
      <c r="W6" s="175" t="s">
        <v>3735</v>
      </c>
      <c r="X6" s="177" t="e">
        <f>V6+1</f>
        <v>#REF!</v>
      </c>
      <c r="Y6" s="175" t="s">
        <v>3740</v>
      </c>
      <c r="Z6" s="177" t="e">
        <f>X6</f>
        <v>#REF!</v>
      </c>
    </row>
    <row r="7" spans="1:26" x14ac:dyDescent="0.2">
      <c r="A7" s="447" t="s">
        <v>3619</v>
      </c>
      <c r="B7" s="448"/>
      <c r="C7" s="282" t="e">
        <f>'Performance Framework '!#REF!</f>
        <v>#REF!</v>
      </c>
      <c r="E7" s="175">
        <v>3</v>
      </c>
      <c r="F7" s="175" t="str">
        <f t="shared" si="0"/>
        <v>Jul - Sep3</v>
      </c>
      <c r="G7" s="175" t="s">
        <v>3624</v>
      </c>
      <c r="H7" s="175" t="s">
        <v>3625</v>
      </c>
      <c r="I7" s="175" t="s">
        <v>3622</v>
      </c>
      <c r="J7" s="175" t="s">
        <v>3623</v>
      </c>
      <c r="K7" s="176" t="s">
        <v>3737</v>
      </c>
      <c r="L7" s="177" t="e">
        <f>IF(OR(MonthSelected=$N$26,MonthSelected=$N$27,MonthSelected=$N$28,MonthSelected=$N$29,MonthSelected=$N$30,MonthSelected=$N$31),StartYearSelected-1,StartYearSelected)</f>
        <v>#REF!</v>
      </c>
      <c r="M7" s="176" t="s">
        <v>3742</v>
      </c>
      <c r="N7" s="177" t="e">
        <f t="shared" si="2"/>
        <v>#REF!</v>
      </c>
      <c r="O7" s="176" t="s">
        <v>3738</v>
      </c>
      <c r="P7" s="177" t="e">
        <f>N7</f>
        <v>#REF!</v>
      </c>
      <c r="Q7" s="175" t="s">
        <v>3743</v>
      </c>
      <c r="R7" s="177" t="e">
        <f>P7</f>
        <v>#REF!</v>
      </c>
      <c r="S7" s="175" t="s">
        <v>3735</v>
      </c>
      <c r="T7" s="177" t="e">
        <f>R7+1</f>
        <v>#REF!</v>
      </c>
      <c r="U7" s="175" t="s">
        <v>3740</v>
      </c>
      <c r="V7" s="177" t="e">
        <f>T7</f>
        <v>#REF!</v>
      </c>
      <c r="W7" s="175" t="s">
        <v>3736</v>
      </c>
      <c r="X7" s="177" t="e">
        <f>V7</f>
        <v>#REF!</v>
      </c>
      <c r="Y7" s="175" t="s">
        <v>3741</v>
      </c>
      <c r="Z7" s="177" t="e">
        <f>X7</f>
        <v>#REF!</v>
      </c>
    </row>
    <row r="8" spans="1:26" x14ac:dyDescent="0.2">
      <c r="E8" s="175">
        <v>3</v>
      </c>
      <c r="F8" s="175" t="str">
        <f t="shared" si="0"/>
        <v>Oct - Dec3</v>
      </c>
      <c r="G8" s="175" t="s">
        <v>3625</v>
      </c>
      <c r="H8" s="175" t="s">
        <v>3622</v>
      </c>
      <c r="I8" s="175" t="s">
        <v>3623</v>
      </c>
      <c r="J8" s="175" t="s">
        <v>3624</v>
      </c>
      <c r="K8" s="176" t="s">
        <v>3738</v>
      </c>
      <c r="L8" s="177" t="e">
        <f>IF(OR(MonthSelected=$N$35,MonthSelected=$N$36,MonthSelected=$N$37),StartYearSelected,StartYearSelected-1)</f>
        <v>#REF!</v>
      </c>
      <c r="M8" s="176" t="s">
        <v>3743</v>
      </c>
      <c r="N8" s="177" t="e">
        <f t="shared" si="2"/>
        <v>#REF!</v>
      </c>
      <c r="O8" s="176" t="s">
        <v>3735</v>
      </c>
      <c r="P8" s="177" t="e">
        <f>N8+1</f>
        <v>#REF!</v>
      </c>
      <c r="Q8" s="175" t="s">
        <v>3740</v>
      </c>
      <c r="R8" s="177" t="e">
        <f>P8</f>
        <v>#REF!</v>
      </c>
      <c r="S8" s="175" t="s">
        <v>3736</v>
      </c>
      <c r="T8" s="177" t="e">
        <f>R8</f>
        <v>#REF!</v>
      </c>
      <c r="U8" s="175" t="s">
        <v>3741</v>
      </c>
      <c r="V8" s="177" t="e">
        <f>T8</f>
        <v>#REF!</v>
      </c>
      <c r="W8" s="175" t="s">
        <v>3737</v>
      </c>
      <c r="X8" s="177" t="e">
        <f>V8</f>
        <v>#REF!</v>
      </c>
      <c r="Y8" s="175" t="s">
        <v>3742</v>
      </c>
      <c r="Z8" s="177" t="e">
        <f>X8</f>
        <v>#REF!</v>
      </c>
    </row>
    <row r="9" spans="1:26" ht="12.75" customHeight="1" x14ac:dyDescent="0.2">
      <c r="E9" s="175">
        <v>6</v>
      </c>
      <c r="F9" s="175" t="str">
        <f t="shared" si="0"/>
        <v>Jan - Jun6</v>
      </c>
      <c r="G9" s="175" t="s">
        <v>3629</v>
      </c>
      <c r="H9" s="175" t="s">
        <v>3630</v>
      </c>
      <c r="I9" s="178" t="s">
        <v>3631</v>
      </c>
      <c r="J9" s="178" t="s">
        <v>3631</v>
      </c>
      <c r="K9" s="176" t="s">
        <v>3735</v>
      </c>
      <c r="L9" s="177" t="e">
        <f t="shared" si="1"/>
        <v>#REF!</v>
      </c>
      <c r="M9" s="176" t="s">
        <v>3741</v>
      </c>
      <c r="N9" s="177" t="e">
        <f t="shared" si="2"/>
        <v>#REF!</v>
      </c>
      <c r="O9" s="176" t="s">
        <v>3737</v>
      </c>
      <c r="P9" s="177" t="e">
        <f>N9</f>
        <v>#REF!</v>
      </c>
      <c r="Q9" s="175" t="s">
        <v>3743</v>
      </c>
      <c r="R9" s="177" t="e">
        <f>P9</f>
        <v>#REF!</v>
      </c>
      <c r="S9" s="178" t="s">
        <v>3752</v>
      </c>
      <c r="T9" s="178"/>
      <c r="U9" s="178"/>
      <c r="V9" s="178"/>
      <c r="W9" s="178" t="s">
        <v>3752</v>
      </c>
      <c r="X9" s="178"/>
      <c r="Y9" s="178"/>
      <c r="Z9" s="178"/>
    </row>
    <row r="10" spans="1:26" x14ac:dyDescent="0.2">
      <c r="E10" s="175">
        <v>6</v>
      </c>
      <c r="F10" s="175" t="str">
        <f t="shared" si="0"/>
        <v>Apr - Sep6</v>
      </c>
      <c r="G10" s="175" t="s">
        <v>3632</v>
      </c>
      <c r="H10" s="175" t="s">
        <v>3633</v>
      </c>
      <c r="I10" s="178" t="s">
        <v>3631</v>
      </c>
      <c r="J10" s="178" t="s">
        <v>3631</v>
      </c>
      <c r="K10" s="176" t="s">
        <v>3736</v>
      </c>
      <c r="L10" s="177" t="e">
        <f>IF(OR(MonthSelected=$N$26,MonthSelected=$N$27,MonthSelected=$N$28),StartYearSelected-1,StartYearSelected)</f>
        <v>#REF!</v>
      </c>
      <c r="M10" s="176" t="s">
        <v>3742</v>
      </c>
      <c r="N10" s="177" t="e">
        <f t="shared" si="2"/>
        <v>#REF!</v>
      </c>
      <c r="O10" s="176" t="s">
        <v>3738</v>
      </c>
      <c r="P10" s="177" t="e">
        <f>N10</f>
        <v>#REF!</v>
      </c>
      <c r="Q10" s="175" t="s">
        <v>3740</v>
      </c>
      <c r="R10" s="177" t="e">
        <f>P10+1</f>
        <v>#REF!</v>
      </c>
      <c r="S10" s="178" t="s">
        <v>3752</v>
      </c>
      <c r="T10" s="178"/>
      <c r="U10" s="178"/>
      <c r="V10" s="178"/>
      <c r="W10" s="178" t="s">
        <v>3752</v>
      </c>
      <c r="X10" s="178"/>
      <c r="Y10" s="178"/>
      <c r="Z10" s="178"/>
    </row>
    <row r="11" spans="1:26" x14ac:dyDescent="0.2">
      <c r="E11" s="175">
        <v>6</v>
      </c>
      <c r="F11" s="175" t="str">
        <f t="shared" si="0"/>
        <v>Jul - Dec6</v>
      </c>
      <c r="G11" s="175" t="s">
        <v>3630</v>
      </c>
      <c r="H11" s="175" t="s">
        <v>3634</v>
      </c>
      <c r="I11" s="178" t="s">
        <v>3631</v>
      </c>
      <c r="J11" s="178" t="s">
        <v>3631</v>
      </c>
      <c r="K11" s="176" t="s">
        <v>3737</v>
      </c>
      <c r="L11" s="177" t="e">
        <f>IF(OR(MonthSelected=$N$26,MonthSelected=$N$27,MonthSelected=$N$28,MonthSelected=$N$29,MonthSelected=$N$30,MonthSelected=$N$31),StartYearSelected-1,StartYearSelected)</f>
        <v>#REF!</v>
      </c>
      <c r="M11" s="176" t="s">
        <v>3743</v>
      </c>
      <c r="N11" s="177" t="e">
        <f t="shared" si="2"/>
        <v>#REF!</v>
      </c>
      <c r="O11" s="176" t="s">
        <v>3735</v>
      </c>
      <c r="P11" s="177" t="e">
        <f>N11+1</f>
        <v>#REF!</v>
      </c>
      <c r="Q11" s="175" t="s">
        <v>3741</v>
      </c>
      <c r="R11" s="177" t="e">
        <f>P11</f>
        <v>#REF!</v>
      </c>
      <c r="S11" s="178" t="s">
        <v>3752</v>
      </c>
      <c r="T11" s="178"/>
      <c r="U11" s="178"/>
      <c r="V11" s="178"/>
      <c r="W11" s="178" t="s">
        <v>3752</v>
      </c>
      <c r="X11" s="178"/>
      <c r="Y11" s="178"/>
      <c r="Z11" s="178"/>
    </row>
    <row r="12" spans="1:26" x14ac:dyDescent="0.2">
      <c r="E12" s="175">
        <v>6</v>
      </c>
      <c r="F12" s="175" t="str">
        <f t="shared" si="0"/>
        <v>Oct - Mar6</v>
      </c>
      <c r="G12" s="175" t="s">
        <v>3633</v>
      </c>
      <c r="H12" s="175" t="s">
        <v>3632</v>
      </c>
      <c r="I12" s="178" t="s">
        <v>3631</v>
      </c>
      <c r="J12" s="178" t="s">
        <v>3631</v>
      </c>
      <c r="K12" s="176" t="s">
        <v>3738</v>
      </c>
      <c r="L12" s="177" t="e">
        <f>IF(OR(MonthSelected=$N$35,MonthSelected=$N$36,MonthSelected=$N$37),StartYearSelected,StartYearSelected-1)</f>
        <v>#REF!</v>
      </c>
      <c r="M12" s="176" t="s">
        <v>3740</v>
      </c>
      <c r="N12" s="177" t="e">
        <f>L12+1</f>
        <v>#REF!</v>
      </c>
      <c r="O12" s="176" t="s">
        <v>3736</v>
      </c>
      <c r="P12" s="177" t="e">
        <f>N12</f>
        <v>#REF!</v>
      </c>
      <c r="Q12" s="175" t="s">
        <v>3742</v>
      </c>
      <c r="R12" s="177" t="e">
        <f>P12</f>
        <v>#REF!</v>
      </c>
      <c r="S12" s="178" t="s">
        <v>3752</v>
      </c>
      <c r="T12" s="178"/>
      <c r="U12" s="178"/>
      <c r="V12" s="178"/>
      <c r="W12" s="178" t="s">
        <v>3752</v>
      </c>
      <c r="X12" s="178"/>
      <c r="Y12" s="178"/>
      <c r="Z12" s="178"/>
    </row>
    <row r="13" spans="1:26" x14ac:dyDescent="0.2">
      <c r="E13" s="175">
        <v>12</v>
      </c>
      <c r="F13" s="175" t="str">
        <f t="shared" si="0"/>
        <v>Jan - Dec12</v>
      </c>
      <c r="G13" s="175" t="s">
        <v>3621</v>
      </c>
      <c r="H13" s="178" t="s">
        <v>3631</v>
      </c>
      <c r="I13" s="178" t="s">
        <v>3631</v>
      </c>
      <c r="J13" s="178" t="s">
        <v>3631</v>
      </c>
      <c r="K13" s="176" t="s">
        <v>3735</v>
      </c>
      <c r="L13" s="177" t="e">
        <f>StartYearSelected</f>
        <v>#REF!</v>
      </c>
      <c r="M13" s="176" t="s">
        <v>3743</v>
      </c>
      <c r="N13" s="177" t="e">
        <f>L13</f>
        <v>#REF!</v>
      </c>
      <c r="O13" s="178" t="s">
        <v>3752</v>
      </c>
      <c r="P13" s="178"/>
      <c r="Q13" s="178"/>
      <c r="R13" s="178"/>
      <c r="S13" s="178" t="s">
        <v>3752</v>
      </c>
      <c r="T13" s="178"/>
      <c r="U13" s="178"/>
      <c r="V13" s="178"/>
      <c r="W13" s="178" t="s">
        <v>3752</v>
      </c>
      <c r="X13" s="178"/>
      <c r="Y13" s="178"/>
      <c r="Z13" s="178"/>
    </row>
    <row r="14" spans="1:26" x14ac:dyDescent="0.2">
      <c r="E14" s="175">
        <v>12</v>
      </c>
      <c r="F14" s="175" t="str">
        <f t="shared" si="0"/>
        <v>Apr - Mar12</v>
      </c>
      <c r="G14" s="175" t="s">
        <v>3626</v>
      </c>
      <c r="H14" s="178" t="s">
        <v>3631</v>
      </c>
      <c r="I14" s="178" t="s">
        <v>3631</v>
      </c>
      <c r="J14" s="178" t="s">
        <v>3631</v>
      </c>
      <c r="K14" s="176" t="s">
        <v>3736</v>
      </c>
      <c r="L14" s="177" t="e">
        <f>IF(OR(MonthSelected=$N$26,MonthSelected=$N$27,MonthSelected=$N$28),StartYearSelected-1,StartYearSelected)</f>
        <v>#REF!</v>
      </c>
      <c r="M14" s="176" t="s">
        <v>3740</v>
      </c>
      <c r="N14" s="177" t="e">
        <f>L14+1</f>
        <v>#REF!</v>
      </c>
      <c r="O14" s="178" t="s">
        <v>3752</v>
      </c>
      <c r="P14" s="178"/>
      <c r="Q14" s="178"/>
      <c r="R14" s="178"/>
      <c r="S14" s="178" t="s">
        <v>3752</v>
      </c>
      <c r="T14" s="178"/>
      <c r="U14" s="178"/>
      <c r="V14" s="178"/>
      <c r="W14" s="178" t="s">
        <v>3752</v>
      </c>
      <c r="X14" s="178"/>
      <c r="Y14" s="178"/>
      <c r="Z14" s="178"/>
    </row>
    <row r="15" spans="1:26" x14ac:dyDescent="0.2">
      <c r="E15" s="175">
        <v>12</v>
      </c>
      <c r="F15" s="175" t="str">
        <f t="shared" si="0"/>
        <v>Jul - Jun12</v>
      </c>
      <c r="G15" s="175" t="s">
        <v>3627</v>
      </c>
      <c r="H15" s="178" t="s">
        <v>3631</v>
      </c>
      <c r="I15" s="178" t="s">
        <v>3631</v>
      </c>
      <c r="J15" s="178" t="s">
        <v>3631</v>
      </c>
      <c r="K15" s="176" t="s">
        <v>3737</v>
      </c>
      <c r="L15" s="177" t="e">
        <f>IF(OR(MonthSelected=$N$26,MonthSelected=$N$27,MonthSelected=$N$28,MonthSelected=$N$29,MonthSelected=$N$30,MonthSelected=$N$31),StartYearSelected-1,StartYearSelected)</f>
        <v>#REF!</v>
      </c>
      <c r="M15" s="176" t="s">
        <v>3741</v>
      </c>
      <c r="N15" s="177" t="e">
        <f>L15+1</f>
        <v>#REF!</v>
      </c>
      <c r="O15" s="178" t="s">
        <v>3752</v>
      </c>
      <c r="P15" s="178"/>
      <c r="Q15" s="178"/>
      <c r="R15" s="178"/>
      <c r="S15" s="178" t="s">
        <v>3752</v>
      </c>
      <c r="T15" s="178"/>
      <c r="U15" s="178"/>
      <c r="V15" s="178"/>
      <c r="W15" s="178" t="s">
        <v>3752</v>
      </c>
      <c r="X15" s="178"/>
      <c r="Y15" s="178"/>
      <c r="Z15" s="178"/>
    </row>
    <row r="16" spans="1:26" x14ac:dyDescent="0.2">
      <c r="E16" s="175">
        <v>12</v>
      </c>
      <c r="F16" s="175" t="str">
        <f t="shared" si="0"/>
        <v>Oct - Sep12</v>
      </c>
      <c r="G16" s="175" t="s">
        <v>3628</v>
      </c>
      <c r="H16" s="178" t="s">
        <v>3631</v>
      </c>
      <c r="I16" s="178" t="s">
        <v>3631</v>
      </c>
      <c r="J16" s="178" t="s">
        <v>3631</v>
      </c>
      <c r="K16" s="176" t="s">
        <v>3738</v>
      </c>
      <c r="L16" s="177" t="e">
        <f>IF(OR(MonthSelected=$N$35,MonthSelected=$N$36,MonthSelected=$N$37),StartYearSelected,StartYearSelected-1)</f>
        <v>#REF!</v>
      </c>
      <c r="M16" s="176" t="s">
        <v>3742</v>
      </c>
      <c r="N16" s="177" t="e">
        <f>L16+1</f>
        <v>#REF!</v>
      </c>
      <c r="O16" s="179" t="s">
        <v>3752</v>
      </c>
      <c r="P16" s="179"/>
      <c r="Q16" s="179"/>
      <c r="R16" s="179"/>
      <c r="S16" s="178" t="s">
        <v>3752</v>
      </c>
      <c r="T16" s="178"/>
      <c r="U16" s="178"/>
      <c r="V16" s="178"/>
      <c r="W16" s="178" t="s">
        <v>3752</v>
      </c>
      <c r="X16" s="178"/>
      <c r="Y16" s="178"/>
      <c r="Z16" s="178"/>
    </row>
    <row r="17" spans="1:19" x14ac:dyDescent="0.2">
      <c r="A17" s="161"/>
      <c r="B17" s="161"/>
      <c r="C17" s="161"/>
      <c r="D17" s="161"/>
      <c r="E17" s="161"/>
      <c r="F17" s="161"/>
    </row>
    <row r="20" spans="1:19" ht="15" x14ac:dyDescent="0.2">
      <c r="A20" s="278" t="s">
        <v>3800</v>
      </c>
      <c r="B20" s="279" t="s">
        <v>3728</v>
      </c>
      <c r="C20" s="279" t="s">
        <v>3734</v>
      </c>
      <c r="D20" s="280" t="s">
        <v>3744</v>
      </c>
      <c r="E20" s="280" t="s">
        <v>3739</v>
      </c>
      <c r="F20" s="280" t="s">
        <v>3745</v>
      </c>
      <c r="G20" s="280" t="s">
        <v>3739</v>
      </c>
      <c r="H20" s="280" t="s">
        <v>3746</v>
      </c>
      <c r="I20" s="280" t="s">
        <v>3739</v>
      </c>
      <c r="J20" s="280" t="s">
        <v>3747</v>
      </c>
      <c r="K20" s="280" t="s">
        <v>3739</v>
      </c>
      <c r="L20" s="280" t="s">
        <v>3748</v>
      </c>
      <c r="M20" s="280" t="s">
        <v>3739</v>
      </c>
      <c r="N20" s="280" t="s">
        <v>3749</v>
      </c>
      <c r="O20" s="280" t="s">
        <v>3739</v>
      </c>
      <c r="P20" s="280" t="s">
        <v>3750</v>
      </c>
      <c r="Q20" s="280" t="s">
        <v>3739</v>
      </c>
      <c r="R20" s="280" t="s">
        <v>3751</v>
      </c>
      <c r="S20" s="280" t="s">
        <v>3739</v>
      </c>
    </row>
    <row r="21" spans="1:19" x14ac:dyDescent="0.2">
      <c r="A21" s="180" t="e">
        <f>IF(C4="Jan - Dec",1,IF(C4="Apr - Mar",2,IF(C4="Jul - Jun",3,IF(C4="Oct - Sep",4))))</f>
        <v>#REF!</v>
      </c>
      <c r="B21" s="181" t="e">
        <f>IF($C$7=3,(VLOOKUP($C$4&amp;$C$6&amp;$C$7,$C$27:$I$74,4,FALSE)),IF($C$7=6,(VLOOKUP($C$4&amp;$C$6&amp;$C$7,$D$27:$I$74,4,FALSE)),IF($C$7=12,(VLOOKUP($C$4&amp;$C$6&amp;$C$7,$E$27:$I$74,4,FALSE)))))</f>
        <v>#REF!</v>
      </c>
      <c r="C21" s="181" t="e">
        <f>(" Year "&amp;C5)&amp;" "&amp;(IF($C$7=3,(VLOOKUP($C$4&amp;$C$6&amp;$C$7,$C$27:$I$74,4,FALSE)),IF($C$7=6,(VLOOKUP($C$4&amp;$C$6&amp;$C$7,$D$27:$I$74,4,FALSE)),IF($C$7=12,(VLOOKUP($C$4&amp;$C$6&amp;$C$7,$E$27:$I$74,4,FALSE))))))</f>
        <v>#REF!</v>
      </c>
      <c r="D21" s="175" t="e">
        <f>(VLOOKUP($B$21&amp;$C$7,$F$5:$Z$16,6,FALSE))</f>
        <v>#REF!</v>
      </c>
      <c r="E21" s="175" t="e">
        <f>(VLOOKUP($B$21&amp;$C$7,$F$5:$Z$16,7,FALSE))</f>
        <v>#REF!</v>
      </c>
      <c r="F21" s="175" t="e">
        <f>(VLOOKUP($B$21&amp;$C$7,$F$5:$Z$16,8,FALSE))</f>
        <v>#REF!</v>
      </c>
      <c r="G21" s="175" t="e">
        <f>(VLOOKUP($B$21&amp;$C$7,$F$5:$Z$16,9,FALSE))</f>
        <v>#REF!</v>
      </c>
      <c r="H21" s="175" t="e">
        <f>(VLOOKUP($B$21&amp;$C$7,$F$5:$Z$16,10,FALSE))</f>
        <v>#REF!</v>
      </c>
      <c r="I21" s="175" t="e">
        <f>(VLOOKUP($B$21&amp;$C$7,$F$5:$Z$16,11,FALSE))</f>
        <v>#REF!</v>
      </c>
      <c r="J21" s="175" t="e">
        <f>(VLOOKUP($B$21&amp;$C$7,$F$5:$Z$16,12,FALSE))</f>
        <v>#REF!</v>
      </c>
      <c r="K21" s="175" t="e">
        <f>(VLOOKUP($B$21&amp;$C$7,$F$5:$Z$16,13,FALSE))</f>
        <v>#REF!</v>
      </c>
      <c r="L21" s="175" t="e">
        <f>(VLOOKUP($B$21&amp;$C$7,$F$5:$Z$16,14,FALSE))</f>
        <v>#REF!</v>
      </c>
      <c r="M21" s="175" t="e">
        <f>(VLOOKUP($B$21&amp;$C$7,$F$5:$Z$16,15,FALSE))</f>
        <v>#REF!</v>
      </c>
      <c r="N21" s="175" t="e">
        <f>(VLOOKUP($B$21&amp;$C$7,$F$5:$Z$16,16,FALSE))</f>
        <v>#REF!</v>
      </c>
      <c r="O21" s="175" t="e">
        <f>(VLOOKUP($B$21&amp;$C$7,$F$5:$Z$16,17,FALSE))</f>
        <v>#REF!</v>
      </c>
      <c r="P21" s="175" t="e">
        <f>(VLOOKUP($B$21&amp;$C$7,$F$5:$Z$16,18,FALSE))</f>
        <v>#REF!</v>
      </c>
      <c r="Q21" s="175" t="e">
        <f>(VLOOKUP($B$21&amp;$C$7,$F$5:$Z$16,19,FALSE))</f>
        <v>#REF!</v>
      </c>
      <c r="R21" s="175" t="e">
        <f>(VLOOKUP($B$21&amp;$C$7,$F$5:$Z$16,20,FALSE))</f>
        <v>#REF!</v>
      </c>
      <c r="S21" s="175" t="e">
        <f>(VLOOKUP($B$21&amp;$C$7,$F$5:$Z$16,21,FALSE))</f>
        <v>#REF!</v>
      </c>
    </row>
    <row r="22" spans="1:19" ht="14.25" customHeight="1" x14ac:dyDescent="0.2"/>
    <row r="23" spans="1:19" ht="13.5" customHeight="1" x14ac:dyDescent="0.2">
      <c r="D23" s="164"/>
    </row>
    <row r="24" spans="1:19" ht="11.25" customHeight="1" x14ac:dyDescent="0.2"/>
    <row r="25" spans="1:19" x14ac:dyDescent="0.2">
      <c r="A25" s="279">
        <v>1</v>
      </c>
      <c r="B25" s="279">
        <v>2</v>
      </c>
      <c r="C25" s="279">
        <v>3</v>
      </c>
      <c r="D25" s="279">
        <v>4</v>
      </c>
      <c r="E25" s="279">
        <v>5</v>
      </c>
      <c r="F25" s="279">
        <v>6</v>
      </c>
      <c r="G25" s="279">
        <v>7</v>
      </c>
      <c r="H25" s="279">
        <v>8</v>
      </c>
    </row>
    <row r="26" spans="1:19" ht="24" customHeight="1" x14ac:dyDescent="0.2">
      <c r="A26" s="283" t="s">
        <v>3636</v>
      </c>
      <c r="B26" s="283" t="s">
        <v>3730</v>
      </c>
      <c r="C26" s="284">
        <v>3</v>
      </c>
      <c r="D26" s="284">
        <v>6</v>
      </c>
      <c r="E26" s="284">
        <v>12</v>
      </c>
      <c r="F26" s="284" t="s">
        <v>3731</v>
      </c>
      <c r="G26" s="284" t="s">
        <v>3732</v>
      </c>
      <c r="H26" s="284" t="s">
        <v>3733</v>
      </c>
      <c r="N26" t="s">
        <v>61</v>
      </c>
    </row>
    <row r="27" spans="1:19" x14ac:dyDescent="0.2">
      <c r="A27" s="182" t="s">
        <v>3621</v>
      </c>
      <c r="B27" s="182" t="s">
        <v>61</v>
      </c>
      <c r="C27" s="182" t="str">
        <f>A27&amp;B27&amp;3</f>
        <v>Jan - DecJanuary3</v>
      </c>
      <c r="D27" s="182" t="str">
        <f>A27&amp;B27&amp;6</f>
        <v>Jan - DecJanuary6</v>
      </c>
      <c r="E27" s="182" t="str">
        <f>A27&amp;B27&amp;12</f>
        <v>Jan - DecJanuary12</v>
      </c>
      <c r="F27" s="182" t="s">
        <v>3622</v>
      </c>
      <c r="G27" s="182" t="s">
        <v>3629</v>
      </c>
      <c r="H27" s="182" t="s">
        <v>3621</v>
      </c>
      <c r="N27" t="s">
        <v>512</v>
      </c>
    </row>
    <row r="28" spans="1:19" x14ac:dyDescent="0.2">
      <c r="A28" s="182" t="s">
        <v>3621</v>
      </c>
      <c r="B28" s="182" t="s">
        <v>512</v>
      </c>
      <c r="C28" s="182" t="str">
        <f t="shared" ref="C28:C74" si="3">A28&amp;B28&amp;3</f>
        <v>Jan - DecFebruary3</v>
      </c>
      <c r="D28" s="182" t="str">
        <f t="shared" ref="D28:D74" si="4">A28&amp;B28&amp;6</f>
        <v>Jan - DecFebruary6</v>
      </c>
      <c r="E28" s="182" t="str">
        <f t="shared" ref="E28:E74" si="5">A28&amp;B28&amp;12</f>
        <v>Jan - DecFebruary12</v>
      </c>
      <c r="F28" s="182" t="s">
        <v>3622</v>
      </c>
      <c r="G28" s="182" t="s">
        <v>3629</v>
      </c>
      <c r="H28" s="182" t="s">
        <v>3621</v>
      </c>
      <c r="N28" t="s">
        <v>513</v>
      </c>
    </row>
    <row r="29" spans="1:19" x14ac:dyDescent="0.2">
      <c r="A29" s="182" t="s">
        <v>3621</v>
      </c>
      <c r="B29" s="182" t="s">
        <v>513</v>
      </c>
      <c r="C29" s="182" t="str">
        <f t="shared" si="3"/>
        <v>Jan - DecMarch3</v>
      </c>
      <c r="D29" s="182" t="str">
        <f t="shared" si="4"/>
        <v>Jan - DecMarch6</v>
      </c>
      <c r="E29" s="182" t="str">
        <f t="shared" si="5"/>
        <v>Jan - DecMarch12</v>
      </c>
      <c r="F29" s="182" t="s">
        <v>3622</v>
      </c>
      <c r="G29" s="182" t="s">
        <v>3629</v>
      </c>
      <c r="H29" s="182" t="s">
        <v>3621</v>
      </c>
      <c r="N29" t="s">
        <v>62</v>
      </c>
    </row>
    <row r="30" spans="1:19" x14ac:dyDescent="0.2">
      <c r="A30" s="182" t="s">
        <v>3621</v>
      </c>
      <c r="B30" s="182" t="s">
        <v>62</v>
      </c>
      <c r="C30" s="182" t="str">
        <f t="shared" si="3"/>
        <v>Jan - DecApril3</v>
      </c>
      <c r="D30" s="182" t="str">
        <f t="shared" si="4"/>
        <v>Jan - DecApril6</v>
      </c>
      <c r="E30" s="182" t="str">
        <f t="shared" si="5"/>
        <v>Jan - DecApril12</v>
      </c>
      <c r="F30" s="182" t="s">
        <v>3622</v>
      </c>
      <c r="G30" s="182" t="s">
        <v>3629</v>
      </c>
      <c r="H30" s="182" t="s">
        <v>3621</v>
      </c>
      <c r="N30" t="s">
        <v>514</v>
      </c>
    </row>
    <row r="31" spans="1:19" x14ac:dyDescent="0.2">
      <c r="A31" s="182" t="s">
        <v>3621</v>
      </c>
      <c r="B31" s="182" t="s">
        <v>514</v>
      </c>
      <c r="C31" s="182" t="str">
        <f t="shared" si="3"/>
        <v>Jan - DecMay3</v>
      </c>
      <c r="D31" s="182" t="str">
        <f t="shared" si="4"/>
        <v>Jan - DecMay6</v>
      </c>
      <c r="E31" s="182" t="str">
        <f t="shared" si="5"/>
        <v>Jan - DecMay12</v>
      </c>
      <c r="F31" s="182" t="s">
        <v>3622</v>
      </c>
      <c r="G31" s="182" t="s">
        <v>3629</v>
      </c>
      <c r="H31" s="182" t="s">
        <v>3621</v>
      </c>
      <c r="N31" t="s">
        <v>515</v>
      </c>
    </row>
    <row r="32" spans="1:19" x14ac:dyDescent="0.2">
      <c r="A32" s="182" t="s">
        <v>3621</v>
      </c>
      <c r="B32" s="182" t="s">
        <v>515</v>
      </c>
      <c r="C32" s="182" t="str">
        <f t="shared" si="3"/>
        <v>Jan - DecJune3</v>
      </c>
      <c r="D32" s="182" t="str">
        <f t="shared" si="4"/>
        <v>Jan - DecJune6</v>
      </c>
      <c r="E32" s="182" t="str">
        <f t="shared" si="5"/>
        <v>Jan - DecJune12</v>
      </c>
      <c r="F32" s="182" t="s">
        <v>3622</v>
      </c>
      <c r="G32" s="182" t="s">
        <v>3629</v>
      </c>
      <c r="H32" s="182" t="s">
        <v>3621</v>
      </c>
      <c r="N32" t="s">
        <v>63</v>
      </c>
    </row>
    <row r="33" spans="1:14" x14ac:dyDescent="0.2">
      <c r="A33" s="182" t="s">
        <v>3621</v>
      </c>
      <c r="B33" s="182" t="s">
        <v>63</v>
      </c>
      <c r="C33" s="182" t="str">
        <f t="shared" si="3"/>
        <v>Jan - DecJuly3</v>
      </c>
      <c r="D33" s="182" t="str">
        <f t="shared" si="4"/>
        <v>Jan - DecJuly6</v>
      </c>
      <c r="E33" s="182" t="str">
        <f t="shared" si="5"/>
        <v>Jan - DecJuly12</v>
      </c>
      <c r="F33" s="182" t="s">
        <v>3622</v>
      </c>
      <c r="G33" s="182" t="s">
        <v>3629</v>
      </c>
      <c r="H33" s="182" t="s">
        <v>3621</v>
      </c>
      <c r="N33" t="s">
        <v>516</v>
      </c>
    </row>
    <row r="34" spans="1:14" x14ac:dyDescent="0.2">
      <c r="A34" s="182" t="s">
        <v>3621</v>
      </c>
      <c r="B34" s="182" t="s">
        <v>516</v>
      </c>
      <c r="C34" s="182" t="str">
        <f t="shared" si="3"/>
        <v>Jan - DecAugust3</v>
      </c>
      <c r="D34" s="182" t="str">
        <f t="shared" si="4"/>
        <v>Jan - DecAugust6</v>
      </c>
      <c r="E34" s="182" t="str">
        <f t="shared" si="5"/>
        <v>Jan - DecAugust12</v>
      </c>
      <c r="F34" s="182" t="s">
        <v>3622</v>
      </c>
      <c r="G34" s="182" t="s">
        <v>3629</v>
      </c>
      <c r="H34" s="182" t="s">
        <v>3621</v>
      </c>
      <c r="N34" t="s">
        <v>517</v>
      </c>
    </row>
    <row r="35" spans="1:14" x14ac:dyDescent="0.2">
      <c r="A35" s="182" t="s">
        <v>3621</v>
      </c>
      <c r="B35" s="182" t="s">
        <v>517</v>
      </c>
      <c r="C35" s="182" t="str">
        <f t="shared" si="3"/>
        <v>Jan - DecSeptember3</v>
      </c>
      <c r="D35" s="182" t="str">
        <f t="shared" si="4"/>
        <v>Jan - DecSeptember6</v>
      </c>
      <c r="E35" s="182" t="str">
        <f t="shared" si="5"/>
        <v>Jan - DecSeptember12</v>
      </c>
      <c r="F35" s="182" t="s">
        <v>3622</v>
      </c>
      <c r="G35" s="182" t="s">
        <v>3629</v>
      </c>
      <c r="H35" s="182" t="s">
        <v>3621</v>
      </c>
      <c r="N35" t="s">
        <v>64</v>
      </c>
    </row>
    <row r="36" spans="1:14" x14ac:dyDescent="0.2">
      <c r="A36" s="182" t="s">
        <v>3621</v>
      </c>
      <c r="B36" s="182" t="s">
        <v>64</v>
      </c>
      <c r="C36" s="182" t="str">
        <f t="shared" si="3"/>
        <v>Jan - DecOctober3</v>
      </c>
      <c r="D36" s="182" t="str">
        <f t="shared" si="4"/>
        <v>Jan - DecOctober6</v>
      </c>
      <c r="E36" s="182" t="str">
        <f t="shared" si="5"/>
        <v>Jan - DecOctober12</v>
      </c>
      <c r="F36" s="182" t="s">
        <v>3622</v>
      </c>
      <c r="G36" s="182" t="s">
        <v>3629</v>
      </c>
      <c r="H36" s="182" t="s">
        <v>3621</v>
      </c>
      <c r="N36" t="s">
        <v>3299</v>
      </c>
    </row>
    <row r="37" spans="1:14" x14ac:dyDescent="0.2">
      <c r="A37" s="182" t="s">
        <v>3621</v>
      </c>
      <c r="B37" s="182" t="s">
        <v>3299</v>
      </c>
      <c r="C37" s="182" t="str">
        <f t="shared" si="3"/>
        <v>Jan - DecNovember3</v>
      </c>
      <c r="D37" s="182" t="str">
        <f t="shared" si="4"/>
        <v>Jan - DecNovember6</v>
      </c>
      <c r="E37" s="182" t="str">
        <f t="shared" si="5"/>
        <v>Jan - DecNovember12</v>
      </c>
      <c r="F37" s="182" t="s">
        <v>3622</v>
      </c>
      <c r="G37" s="182" t="s">
        <v>3629</v>
      </c>
      <c r="H37" s="182" t="s">
        <v>3621</v>
      </c>
      <c r="N37" t="s">
        <v>518</v>
      </c>
    </row>
    <row r="38" spans="1:14" x14ac:dyDescent="0.2">
      <c r="A38" s="182" t="s">
        <v>3621</v>
      </c>
      <c r="B38" s="182" t="s">
        <v>518</v>
      </c>
      <c r="C38" s="182" t="str">
        <f t="shared" si="3"/>
        <v>Jan - DecDecember3</v>
      </c>
      <c r="D38" s="182" t="str">
        <f t="shared" si="4"/>
        <v>Jan - DecDecember6</v>
      </c>
      <c r="E38" s="182" t="str">
        <f t="shared" si="5"/>
        <v>Jan - DecDecember12</v>
      </c>
      <c r="F38" s="182" t="s">
        <v>3622</v>
      </c>
      <c r="G38" s="182" t="s">
        <v>3629</v>
      </c>
      <c r="H38" s="182" t="s">
        <v>3621</v>
      </c>
    </row>
    <row r="39" spans="1:14" x14ac:dyDescent="0.2">
      <c r="A39" s="183" t="s">
        <v>3626</v>
      </c>
      <c r="B39" s="183" t="s">
        <v>62</v>
      </c>
      <c r="C39" s="183" t="str">
        <f t="shared" si="3"/>
        <v>Apr - MarApril3</v>
      </c>
      <c r="D39" s="183" t="str">
        <f t="shared" si="4"/>
        <v>Apr - MarApril6</v>
      </c>
      <c r="E39" s="183" t="str">
        <f t="shared" si="5"/>
        <v>Apr - MarApril12</v>
      </c>
      <c r="F39" s="183" t="s">
        <v>3623</v>
      </c>
      <c r="G39" s="183" t="s">
        <v>3632</v>
      </c>
      <c r="H39" s="183" t="s">
        <v>3626</v>
      </c>
    </row>
    <row r="40" spans="1:14" x14ac:dyDescent="0.2">
      <c r="A40" s="183" t="s">
        <v>3626</v>
      </c>
      <c r="B40" s="183" t="s">
        <v>514</v>
      </c>
      <c r="C40" s="183" t="str">
        <f t="shared" si="3"/>
        <v>Apr - MarMay3</v>
      </c>
      <c r="D40" s="183" t="str">
        <f t="shared" si="4"/>
        <v>Apr - MarMay6</v>
      </c>
      <c r="E40" s="183" t="str">
        <f t="shared" si="5"/>
        <v>Apr - MarMay12</v>
      </c>
      <c r="F40" s="183" t="s">
        <v>3623</v>
      </c>
      <c r="G40" s="183" t="s">
        <v>3632</v>
      </c>
      <c r="H40" s="183" t="s">
        <v>3626</v>
      </c>
    </row>
    <row r="41" spans="1:14" x14ac:dyDescent="0.2">
      <c r="A41" s="183" t="s">
        <v>3626</v>
      </c>
      <c r="B41" s="183" t="s">
        <v>515</v>
      </c>
      <c r="C41" s="183" t="str">
        <f t="shared" si="3"/>
        <v>Apr - MarJune3</v>
      </c>
      <c r="D41" s="183" t="str">
        <f t="shared" si="4"/>
        <v>Apr - MarJune6</v>
      </c>
      <c r="E41" s="183" t="str">
        <f t="shared" si="5"/>
        <v>Apr - MarJune12</v>
      </c>
      <c r="F41" s="183" t="s">
        <v>3623</v>
      </c>
      <c r="G41" s="183" t="s">
        <v>3632</v>
      </c>
      <c r="H41" s="183" t="s">
        <v>3626</v>
      </c>
    </row>
    <row r="42" spans="1:14" x14ac:dyDescent="0.2">
      <c r="A42" s="183" t="s">
        <v>3626</v>
      </c>
      <c r="B42" s="183" t="s">
        <v>63</v>
      </c>
      <c r="C42" s="183" t="str">
        <f t="shared" si="3"/>
        <v>Apr - MarJuly3</v>
      </c>
      <c r="D42" s="183" t="str">
        <f t="shared" si="4"/>
        <v>Apr - MarJuly6</v>
      </c>
      <c r="E42" s="183" t="str">
        <f t="shared" si="5"/>
        <v>Apr - MarJuly12</v>
      </c>
      <c r="F42" s="183" t="s">
        <v>3623</v>
      </c>
      <c r="G42" s="183" t="s">
        <v>3632</v>
      </c>
      <c r="H42" s="183" t="s">
        <v>3626</v>
      </c>
    </row>
    <row r="43" spans="1:14" x14ac:dyDescent="0.2">
      <c r="A43" s="183" t="s">
        <v>3626</v>
      </c>
      <c r="B43" s="183" t="s">
        <v>516</v>
      </c>
      <c r="C43" s="183" t="str">
        <f t="shared" si="3"/>
        <v>Apr - MarAugust3</v>
      </c>
      <c r="D43" s="183" t="str">
        <f t="shared" si="4"/>
        <v>Apr - MarAugust6</v>
      </c>
      <c r="E43" s="183" t="str">
        <f t="shared" si="5"/>
        <v>Apr - MarAugust12</v>
      </c>
      <c r="F43" s="183" t="s">
        <v>3623</v>
      </c>
      <c r="G43" s="183" t="s">
        <v>3632</v>
      </c>
      <c r="H43" s="183" t="s">
        <v>3626</v>
      </c>
    </row>
    <row r="44" spans="1:14" x14ac:dyDescent="0.2">
      <c r="A44" s="183" t="s">
        <v>3626</v>
      </c>
      <c r="B44" s="183" t="s">
        <v>517</v>
      </c>
      <c r="C44" s="183" t="str">
        <f t="shared" si="3"/>
        <v>Apr - MarSeptember3</v>
      </c>
      <c r="D44" s="183" t="str">
        <f t="shared" si="4"/>
        <v>Apr - MarSeptember6</v>
      </c>
      <c r="E44" s="183" t="str">
        <f t="shared" si="5"/>
        <v>Apr - MarSeptember12</v>
      </c>
      <c r="F44" s="183" t="s">
        <v>3623</v>
      </c>
      <c r="G44" s="183" t="s">
        <v>3632</v>
      </c>
      <c r="H44" s="183" t="s">
        <v>3626</v>
      </c>
    </row>
    <row r="45" spans="1:14" x14ac:dyDescent="0.2">
      <c r="A45" s="183" t="s">
        <v>3626</v>
      </c>
      <c r="B45" s="183" t="s">
        <v>64</v>
      </c>
      <c r="C45" s="183" t="str">
        <f t="shared" si="3"/>
        <v>Apr - MarOctober3</v>
      </c>
      <c r="D45" s="183" t="str">
        <f t="shared" si="4"/>
        <v>Apr - MarOctober6</v>
      </c>
      <c r="E45" s="183" t="str">
        <f t="shared" si="5"/>
        <v>Apr - MarOctober12</v>
      </c>
      <c r="F45" s="183" t="s">
        <v>3623</v>
      </c>
      <c r="G45" s="183" t="s">
        <v>3632</v>
      </c>
      <c r="H45" s="183" t="s">
        <v>3626</v>
      </c>
    </row>
    <row r="46" spans="1:14" x14ac:dyDescent="0.2">
      <c r="A46" s="183" t="s">
        <v>3626</v>
      </c>
      <c r="B46" s="183" t="s">
        <v>3299</v>
      </c>
      <c r="C46" s="183" t="str">
        <f t="shared" si="3"/>
        <v>Apr - MarNovember3</v>
      </c>
      <c r="D46" s="183" t="str">
        <f t="shared" si="4"/>
        <v>Apr - MarNovember6</v>
      </c>
      <c r="E46" s="183" t="str">
        <f t="shared" si="5"/>
        <v>Apr - MarNovember12</v>
      </c>
      <c r="F46" s="183" t="s">
        <v>3623</v>
      </c>
      <c r="G46" s="183" t="s">
        <v>3632</v>
      </c>
      <c r="H46" s="183" t="s">
        <v>3626</v>
      </c>
    </row>
    <row r="47" spans="1:14" x14ac:dyDescent="0.2">
      <c r="A47" s="183" t="s">
        <v>3626</v>
      </c>
      <c r="B47" s="183" t="s">
        <v>518</v>
      </c>
      <c r="C47" s="183" t="str">
        <f t="shared" si="3"/>
        <v>Apr - MarDecember3</v>
      </c>
      <c r="D47" s="183" t="str">
        <f t="shared" si="4"/>
        <v>Apr - MarDecember6</v>
      </c>
      <c r="E47" s="183" t="str">
        <f t="shared" si="5"/>
        <v>Apr - MarDecember12</v>
      </c>
      <c r="F47" s="183" t="s">
        <v>3623</v>
      </c>
      <c r="G47" s="183" t="s">
        <v>3632</v>
      </c>
      <c r="H47" s="183" t="s">
        <v>3626</v>
      </c>
    </row>
    <row r="48" spans="1:14" x14ac:dyDescent="0.2">
      <c r="A48" s="183" t="s">
        <v>3626</v>
      </c>
      <c r="B48" s="183" t="s">
        <v>61</v>
      </c>
      <c r="C48" s="183" t="str">
        <f t="shared" si="3"/>
        <v>Apr - MarJanuary3</v>
      </c>
      <c r="D48" s="183" t="str">
        <f t="shared" si="4"/>
        <v>Apr - MarJanuary6</v>
      </c>
      <c r="E48" s="183" t="str">
        <f t="shared" si="5"/>
        <v>Apr - MarJanuary12</v>
      </c>
      <c r="F48" s="183" t="s">
        <v>3623</v>
      </c>
      <c r="G48" s="183" t="s">
        <v>3632</v>
      </c>
      <c r="H48" s="183" t="s">
        <v>3626</v>
      </c>
    </row>
    <row r="49" spans="1:8" x14ac:dyDescent="0.2">
      <c r="A49" s="183" t="s">
        <v>3626</v>
      </c>
      <c r="B49" s="183" t="s">
        <v>512</v>
      </c>
      <c r="C49" s="183" t="str">
        <f t="shared" si="3"/>
        <v>Apr - MarFebruary3</v>
      </c>
      <c r="D49" s="183" t="str">
        <f t="shared" si="4"/>
        <v>Apr - MarFebruary6</v>
      </c>
      <c r="E49" s="183" t="str">
        <f t="shared" si="5"/>
        <v>Apr - MarFebruary12</v>
      </c>
      <c r="F49" s="183" t="s">
        <v>3623</v>
      </c>
      <c r="G49" s="183" t="s">
        <v>3632</v>
      </c>
      <c r="H49" s="183" t="s">
        <v>3626</v>
      </c>
    </row>
    <row r="50" spans="1:8" x14ac:dyDescent="0.2">
      <c r="A50" s="183" t="s">
        <v>3626</v>
      </c>
      <c r="B50" s="183" t="s">
        <v>513</v>
      </c>
      <c r="C50" s="183" t="str">
        <f t="shared" si="3"/>
        <v>Apr - MarMarch3</v>
      </c>
      <c r="D50" s="183" t="str">
        <f t="shared" si="4"/>
        <v>Apr - MarMarch6</v>
      </c>
      <c r="E50" s="183" t="str">
        <f t="shared" si="5"/>
        <v>Apr - MarMarch12</v>
      </c>
      <c r="F50" s="183" t="s">
        <v>3623</v>
      </c>
      <c r="G50" s="183" t="s">
        <v>3632</v>
      </c>
      <c r="H50" s="183" t="s">
        <v>3626</v>
      </c>
    </row>
    <row r="51" spans="1:8" x14ac:dyDescent="0.2">
      <c r="A51" s="184" t="s">
        <v>3627</v>
      </c>
      <c r="B51" s="184" t="s">
        <v>63</v>
      </c>
      <c r="C51" s="184" t="str">
        <f t="shared" si="3"/>
        <v>Jul - JunJuly3</v>
      </c>
      <c r="D51" s="184" t="str">
        <f t="shared" si="4"/>
        <v>Jul - JunJuly6</v>
      </c>
      <c r="E51" s="184" t="str">
        <f t="shared" si="5"/>
        <v>Jul - JunJuly12</v>
      </c>
      <c r="F51" s="184" t="s">
        <v>3624</v>
      </c>
      <c r="G51" s="184" t="s">
        <v>3630</v>
      </c>
      <c r="H51" s="184" t="s">
        <v>3627</v>
      </c>
    </row>
    <row r="52" spans="1:8" x14ac:dyDescent="0.2">
      <c r="A52" s="184" t="s">
        <v>3627</v>
      </c>
      <c r="B52" s="184" t="s">
        <v>516</v>
      </c>
      <c r="C52" s="184" t="str">
        <f t="shared" si="3"/>
        <v>Jul - JunAugust3</v>
      </c>
      <c r="D52" s="184" t="str">
        <f t="shared" si="4"/>
        <v>Jul - JunAugust6</v>
      </c>
      <c r="E52" s="184" t="str">
        <f t="shared" si="5"/>
        <v>Jul - JunAugust12</v>
      </c>
      <c r="F52" s="184" t="s">
        <v>3624</v>
      </c>
      <c r="G52" s="184" t="s">
        <v>3630</v>
      </c>
      <c r="H52" s="184" t="s">
        <v>3627</v>
      </c>
    </row>
    <row r="53" spans="1:8" x14ac:dyDescent="0.2">
      <c r="A53" s="184" t="s">
        <v>3627</v>
      </c>
      <c r="B53" s="184" t="s">
        <v>517</v>
      </c>
      <c r="C53" s="184" t="str">
        <f t="shared" si="3"/>
        <v>Jul - JunSeptember3</v>
      </c>
      <c r="D53" s="184" t="str">
        <f t="shared" si="4"/>
        <v>Jul - JunSeptember6</v>
      </c>
      <c r="E53" s="184" t="str">
        <f t="shared" si="5"/>
        <v>Jul - JunSeptember12</v>
      </c>
      <c r="F53" s="184" t="s">
        <v>3624</v>
      </c>
      <c r="G53" s="184" t="s">
        <v>3630</v>
      </c>
      <c r="H53" s="184" t="s">
        <v>3627</v>
      </c>
    </row>
    <row r="54" spans="1:8" x14ac:dyDescent="0.2">
      <c r="A54" s="184" t="s">
        <v>3627</v>
      </c>
      <c r="B54" s="184" t="s">
        <v>64</v>
      </c>
      <c r="C54" s="184" t="str">
        <f t="shared" si="3"/>
        <v>Jul - JunOctober3</v>
      </c>
      <c r="D54" s="184" t="str">
        <f t="shared" si="4"/>
        <v>Jul - JunOctober6</v>
      </c>
      <c r="E54" s="184" t="str">
        <f t="shared" si="5"/>
        <v>Jul - JunOctober12</v>
      </c>
      <c r="F54" s="184" t="s">
        <v>3624</v>
      </c>
      <c r="G54" s="184" t="s">
        <v>3630</v>
      </c>
      <c r="H54" s="184" t="s">
        <v>3627</v>
      </c>
    </row>
    <row r="55" spans="1:8" x14ac:dyDescent="0.2">
      <c r="A55" s="184" t="s">
        <v>3627</v>
      </c>
      <c r="B55" s="184" t="s">
        <v>3299</v>
      </c>
      <c r="C55" s="184" t="str">
        <f t="shared" si="3"/>
        <v>Jul - JunNovember3</v>
      </c>
      <c r="D55" s="184" t="str">
        <f t="shared" si="4"/>
        <v>Jul - JunNovember6</v>
      </c>
      <c r="E55" s="184" t="str">
        <f t="shared" si="5"/>
        <v>Jul - JunNovember12</v>
      </c>
      <c r="F55" s="184" t="s">
        <v>3624</v>
      </c>
      <c r="G55" s="184" t="s">
        <v>3630</v>
      </c>
      <c r="H55" s="184" t="s">
        <v>3627</v>
      </c>
    </row>
    <row r="56" spans="1:8" x14ac:dyDescent="0.2">
      <c r="A56" s="184" t="s">
        <v>3627</v>
      </c>
      <c r="B56" s="184" t="s">
        <v>518</v>
      </c>
      <c r="C56" s="184" t="str">
        <f t="shared" si="3"/>
        <v>Jul - JunDecember3</v>
      </c>
      <c r="D56" s="184" t="str">
        <f t="shared" si="4"/>
        <v>Jul - JunDecember6</v>
      </c>
      <c r="E56" s="184" t="str">
        <f t="shared" si="5"/>
        <v>Jul - JunDecember12</v>
      </c>
      <c r="F56" s="184" t="s">
        <v>3624</v>
      </c>
      <c r="G56" s="184" t="s">
        <v>3630</v>
      </c>
      <c r="H56" s="184" t="s">
        <v>3627</v>
      </c>
    </row>
    <row r="57" spans="1:8" x14ac:dyDescent="0.2">
      <c r="A57" s="184" t="s">
        <v>3627</v>
      </c>
      <c r="B57" s="184" t="s">
        <v>61</v>
      </c>
      <c r="C57" s="184" t="str">
        <f t="shared" si="3"/>
        <v>Jul - JunJanuary3</v>
      </c>
      <c r="D57" s="184" t="str">
        <f t="shared" si="4"/>
        <v>Jul - JunJanuary6</v>
      </c>
      <c r="E57" s="184" t="str">
        <f t="shared" si="5"/>
        <v>Jul - JunJanuary12</v>
      </c>
      <c r="F57" s="184" t="s">
        <v>3624</v>
      </c>
      <c r="G57" s="184" t="s">
        <v>3630</v>
      </c>
      <c r="H57" s="184" t="s">
        <v>3627</v>
      </c>
    </row>
    <row r="58" spans="1:8" x14ac:dyDescent="0.2">
      <c r="A58" s="184" t="s">
        <v>3627</v>
      </c>
      <c r="B58" s="184" t="s">
        <v>512</v>
      </c>
      <c r="C58" s="184" t="str">
        <f t="shared" si="3"/>
        <v>Jul - JunFebruary3</v>
      </c>
      <c r="D58" s="184" t="str">
        <f t="shared" si="4"/>
        <v>Jul - JunFebruary6</v>
      </c>
      <c r="E58" s="184" t="str">
        <f t="shared" si="5"/>
        <v>Jul - JunFebruary12</v>
      </c>
      <c r="F58" s="184" t="s">
        <v>3624</v>
      </c>
      <c r="G58" s="184" t="s">
        <v>3630</v>
      </c>
      <c r="H58" s="184" t="s">
        <v>3627</v>
      </c>
    </row>
    <row r="59" spans="1:8" x14ac:dyDescent="0.2">
      <c r="A59" s="184" t="s">
        <v>3627</v>
      </c>
      <c r="B59" s="184" t="s">
        <v>513</v>
      </c>
      <c r="C59" s="184" t="str">
        <f t="shared" si="3"/>
        <v>Jul - JunMarch3</v>
      </c>
      <c r="D59" s="184" t="str">
        <f t="shared" si="4"/>
        <v>Jul - JunMarch6</v>
      </c>
      <c r="E59" s="184" t="str">
        <f t="shared" si="5"/>
        <v>Jul - JunMarch12</v>
      </c>
      <c r="F59" s="184" t="s">
        <v>3624</v>
      </c>
      <c r="G59" s="184" t="s">
        <v>3630</v>
      </c>
      <c r="H59" s="184" t="s">
        <v>3627</v>
      </c>
    </row>
    <row r="60" spans="1:8" x14ac:dyDescent="0.2">
      <c r="A60" s="184" t="s">
        <v>3627</v>
      </c>
      <c r="B60" s="184" t="s">
        <v>62</v>
      </c>
      <c r="C60" s="184" t="str">
        <f t="shared" si="3"/>
        <v>Jul - JunApril3</v>
      </c>
      <c r="D60" s="184" t="str">
        <f t="shared" si="4"/>
        <v>Jul - JunApril6</v>
      </c>
      <c r="E60" s="184" t="str">
        <f t="shared" si="5"/>
        <v>Jul - JunApril12</v>
      </c>
      <c r="F60" s="184" t="s">
        <v>3624</v>
      </c>
      <c r="G60" s="184" t="s">
        <v>3630</v>
      </c>
      <c r="H60" s="184" t="s">
        <v>3627</v>
      </c>
    </row>
    <row r="61" spans="1:8" x14ac:dyDescent="0.2">
      <c r="A61" s="184" t="s">
        <v>3627</v>
      </c>
      <c r="B61" s="184" t="s">
        <v>514</v>
      </c>
      <c r="C61" s="184" t="str">
        <f t="shared" si="3"/>
        <v>Jul - JunMay3</v>
      </c>
      <c r="D61" s="184" t="str">
        <f t="shared" si="4"/>
        <v>Jul - JunMay6</v>
      </c>
      <c r="E61" s="184" t="str">
        <f t="shared" si="5"/>
        <v>Jul - JunMay12</v>
      </c>
      <c r="F61" s="184" t="s">
        <v>3624</v>
      </c>
      <c r="G61" s="184" t="s">
        <v>3630</v>
      </c>
      <c r="H61" s="184" t="s">
        <v>3627</v>
      </c>
    </row>
    <row r="62" spans="1:8" x14ac:dyDescent="0.2">
      <c r="A62" s="184" t="s">
        <v>3627</v>
      </c>
      <c r="B62" s="184" t="s">
        <v>515</v>
      </c>
      <c r="C62" s="184" t="str">
        <f t="shared" si="3"/>
        <v>Jul - JunJune3</v>
      </c>
      <c r="D62" s="184" t="str">
        <f t="shared" si="4"/>
        <v>Jul - JunJune6</v>
      </c>
      <c r="E62" s="184" t="str">
        <f t="shared" si="5"/>
        <v>Jul - JunJune12</v>
      </c>
      <c r="F62" s="184" t="s">
        <v>3624</v>
      </c>
      <c r="G62" s="184" t="s">
        <v>3630</v>
      </c>
      <c r="H62" s="184" t="s">
        <v>3627</v>
      </c>
    </row>
    <row r="63" spans="1:8" x14ac:dyDescent="0.2">
      <c r="A63" s="183" t="s">
        <v>3628</v>
      </c>
      <c r="B63" s="183" t="s">
        <v>64</v>
      </c>
      <c r="C63" s="183" t="str">
        <f t="shared" si="3"/>
        <v>Oct - SepOctober3</v>
      </c>
      <c r="D63" s="183" t="str">
        <f t="shared" si="4"/>
        <v>Oct - SepOctober6</v>
      </c>
      <c r="E63" s="183" t="str">
        <f t="shared" si="5"/>
        <v>Oct - SepOctober12</v>
      </c>
      <c r="F63" s="183" t="s">
        <v>3625</v>
      </c>
      <c r="G63" s="183" t="s">
        <v>3633</v>
      </c>
      <c r="H63" s="183" t="s">
        <v>3628</v>
      </c>
    </row>
    <row r="64" spans="1:8" x14ac:dyDescent="0.2">
      <c r="A64" s="183" t="s">
        <v>3628</v>
      </c>
      <c r="B64" s="183" t="s">
        <v>3299</v>
      </c>
      <c r="C64" s="183" t="str">
        <f t="shared" si="3"/>
        <v>Oct - SepNovember3</v>
      </c>
      <c r="D64" s="183" t="str">
        <f t="shared" si="4"/>
        <v>Oct - SepNovember6</v>
      </c>
      <c r="E64" s="183" t="str">
        <f t="shared" si="5"/>
        <v>Oct - SepNovember12</v>
      </c>
      <c r="F64" s="183" t="s">
        <v>3625</v>
      </c>
      <c r="G64" s="183" t="s">
        <v>3633</v>
      </c>
      <c r="H64" s="183" t="s">
        <v>3628</v>
      </c>
    </row>
    <row r="65" spans="1:8" x14ac:dyDescent="0.2">
      <c r="A65" s="183" t="s">
        <v>3628</v>
      </c>
      <c r="B65" s="183" t="s">
        <v>518</v>
      </c>
      <c r="C65" s="183" t="str">
        <f t="shared" si="3"/>
        <v>Oct - SepDecember3</v>
      </c>
      <c r="D65" s="183" t="str">
        <f t="shared" si="4"/>
        <v>Oct - SepDecember6</v>
      </c>
      <c r="E65" s="183" t="str">
        <f t="shared" si="5"/>
        <v>Oct - SepDecember12</v>
      </c>
      <c r="F65" s="183" t="s">
        <v>3625</v>
      </c>
      <c r="G65" s="183" t="s">
        <v>3633</v>
      </c>
      <c r="H65" s="183" t="s">
        <v>3628</v>
      </c>
    </row>
    <row r="66" spans="1:8" x14ac:dyDescent="0.2">
      <c r="A66" s="183" t="s">
        <v>3628</v>
      </c>
      <c r="B66" s="183" t="s">
        <v>61</v>
      </c>
      <c r="C66" s="183" t="str">
        <f t="shared" si="3"/>
        <v>Oct - SepJanuary3</v>
      </c>
      <c r="D66" s="183" t="str">
        <f t="shared" si="4"/>
        <v>Oct - SepJanuary6</v>
      </c>
      <c r="E66" s="183" t="str">
        <f t="shared" si="5"/>
        <v>Oct - SepJanuary12</v>
      </c>
      <c r="F66" s="183" t="s">
        <v>3625</v>
      </c>
      <c r="G66" s="183" t="s">
        <v>3633</v>
      </c>
      <c r="H66" s="183" t="s">
        <v>3628</v>
      </c>
    </row>
    <row r="67" spans="1:8" x14ac:dyDescent="0.2">
      <c r="A67" s="183" t="s">
        <v>3628</v>
      </c>
      <c r="B67" s="183" t="s">
        <v>512</v>
      </c>
      <c r="C67" s="183" t="str">
        <f t="shared" si="3"/>
        <v>Oct - SepFebruary3</v>
      </c>
      <c r="D67" s="183" t="str">
        <f t="shared" si="4"/>
        <v>Oct - SepFebruary6</v>
      </c>
      <c r="E67" s="183" t="str">
        <f t="shared" si="5"/>
        <v>Oct - SepFebruary12</v>
      </c>
      <c r="F67" s="183" t="s">
        <v>3625</v>
      </c>
      <c r="G67" s="183" t="s">
        <v>3633</v>
      </c>
      <c r="H67" s="183" t="s">
        <v>3628</v>
      </c>
    </row>
    <row r="68" spans="1:8" x14ac:dyDescent="0.2">
      <c r="A68" s="183" t="s">
        <v>3628</v>
      </c>
      <c r="B68" s="183" t="s">
        <v>513</v>
      </c>
      <c r="C68" s="183" t="str">
        <f t="shared" si="3"/>
        <v>Oct - SepMarch3</v>
      </c>
      <c r="D68" s="183" t="str">
        <f t="shared" si="4"/>
        <v>Oct - SepMarch6</v>
      </c>
      <c r="E68" s="183" t="str">
        <f t="shared" si="5"/>
        <v>Oct - SepMarch12</v>
      </c>
      <c r="F68" s="183" t="s">
        <v>3625</v>
      </c>
      <c r="G68" s="183" t="s">
        <v>3633</v>
      </c>
      <c r="H68" s="183" t="s">
        <v>3628</v>
      </c>
    </row>
    <row r="69" spans="1:8" x14ac:dyDescent="0.2">
      <c r="A69" s="183" t="s">
        <v>3628</v>
      </c>
      <c r="B69" s="183" t="s">
        <v>62</v>
      </c>
      <c r="C69" s="183" t="str">
        <f t="shared" si="3"/>
        <v>Oct - SepApril3</v>
      </c>
      <c r="D69" s="183" t="str">
        <f t="shared" si="4"/>
        <v>Oct - SepApril6</v>
      </c>
      <c r="E69" s="183" t="str">
        <f t="shared" si="5"/>
        <v>Oct - SepApril12</v>
      </c>
      <c r="F69" s="183" t="s">
        <v>3625</v>
      </c>
      <c r="G69" s="183" t="s">
        <v>3633</v>
      </c>
      <c r="H69" s="183" t="s">
        <v>3628</v>
      </c>
    </row>
    <row r="70" spans="1:8" x14ac:dyDescent="0.2">
      <c r="A70" s="183" t="s">
        <v>3628</v>
      </c>
      <c r="B70" s="183" t="s">
        <v>514</v>
      </c>
      <c r="C70" s="183" t="str">
        <f t="shared" si="3"/>
        <v>Oct - SepMay3</v>
      </c>
      <c r="D70" s="183" t="str">
        <f t="shared" si="4"/>
        <v>Oct - SepMay6</v>
      </c>
      <c r="E70" s="183" t="str">
        <f t="shared" si="5"/>
        <v>Oct - SepMay12</v>
      </c>
      <c r="F70" s="183" t="s">
        <v>3625</v>
      </c>
      <c r="G70" s="183" t="s">
        <v>3633</v>
      </c>
      <c r="H70" s="183" t="s">
        <v>3628</v>
      </c>
    </row>
    <row r="71" spans="1:8" x14ac:dyDescent="0.2">
      <c r="A71" s="183" t="s">
        <v>3628</v>
      </c>
      <c r="B71" s="183" t="s">
        <v>515</v>
      </c>
      <c r="C71" s="183" t="str">
        <f t="shared" si="3"/>
        <v>Oct - SepJune3</v>
      </c>
      <c r="D71" s="183" t="str">
        <f t="shared" si="4"/>
        <v>Oct - SepJune6</v>
      </c>
      <c r="E71" s="183" t="str">
        <f t="shared" si="5"/>
        <v>Oct - SepJune12</v>
      </c>
      <c r="F71" s="183" t="s">
        <v>3625</v>
      </c>
      <c r="G71" s="183" t="s">
        <v>3633</v>
      </c>
      <c r="H71" s="183" t="s">
        <v>3628</v>
      </c>
    </row>
    <row r="72" spans="1:8" x14ac:dyDescent="0.2">
      <c r="A72" s="183" t="s">
        <v>3628</v>
      </c>
      <c r="B72" s="183" t="s">
        <v>63</v>
      </c>
      <c r="C72" s="183" t="str">
        <f t="shared" si="3"/>
        <v>Oct - SepJuly3</v>
      </c>
      <c r="D72" s="183" t="str">
        <f t="shared" si="4"/>
        <v>Oct - SepJuly6</v>
      </c>
      <c r="E72" s="183" t="str">
        <f t="shared" si="5"/>
        <v>Oct - SepJuly12</v>
      </c>
      <c r="F72" s="183" t="s">
        <v>3625</v>
      </c>
      <c r="G72" s="183" t="s">
        <v>3633</v>
      </c>
      <c r="H72" s="183" t="s">
        <v>3628</v>
      </c>
    </row>
    <row r="73" spans="1:8" x14ac:dyDescent="0.2">
      <c r="A73" s="183" t="s">
        <v>3628</v>
      </c>
      <c r="B73" s="183" t="s">
        <v>516</v>
      </c>
      <c r="C73" s="183" t="str">
        <f t="shared" si="3"/>
        <v>Oct - SepAugust3</v>
      </c>
      <c r="D73" s="183" t="str">
        <f t="shared" si="4"/>
        <v>Oct - SepAugust6</v>
      </c>
      <c r="E73" s="183" t="str">
        <f t="shared" si="5"/>
        <v>Oct - SepAugust12</v>
      </c>
      <c r="F73" s="183" t="s">
        <v>3625</v>
      </c>
      <c r="G73" s="183" t="s">
        <v>3633</v>
      </c>
      <c r="H73" s="183" t="s">
        <v>3628</v>
      </c>
    </row>
    <row r="74" spans="1:8" x14ac:dyDescent="0.2">
      <c r="A74" s="183" t="s">
        <v>3628</v>
      </c>
      <c r="B74" s="183" t="s">
        <v>517</v>
      </c>
      <c r="C74" s="183" t="str">
        <f t="shared" si="3"/>
        <v>Oct - SepSeptember3</v>
      </c>
      <c r="D74" s="183" t="str">
        <f t="shared" si="4"/>
        <v>Oct - SepSeptember6</v>
      </c>
      <c r="E74" s="183" t="str">
        <f t="shared" si="5"/>
        <v>Oct - SepSeptember12</v>
      </c>
      <c r="F74" s="183" t="s">
        <v>3625</v>
      </c>
      <c r="G74" s="183" t="s">
        <v>3633</v>
      </c>
      <c r="H74" s="183" t="s">
        <v>3628</v>
      </c>
    </row>
  </sheetData>
  <sheetProtection password="C911" sheet="1" objects="1" scenarios="1"/>
  <mergeCells count="5">
    <mergeCell ref="A7:B7"/>
    <mergeCell ref="A5:B5"/>
    <mergeCell ref="A4:B4"/>
    <mergeCell ref="A6:B6"/>
    <mergeCell ref="A1:H1"/>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0"/>
  <sheetViews>
    <sheetView workbookViewId="0">
      <selection activeCell="D11" sqref="D11"/>
    </sheetView>
  </sheetViews>
  <sheetFormatPr defaultRowHeight="12.75" x14ac:dyDescent="0.2"/>
  <cols>
    <col min="1" max="1" width="9.140625" style="162" bestFit="1" customWidth="1"/>
    <col min="2" max="2" width="15" style="162" bestFit="1" customWidth="1"/>
    <col min="3" max="3" width="45" style="162" bestFit="1" customWidth="1"/>
    <col min="4" max="4" width="12.140625" style="162" bestFit="1" customWidth="1"/>
    <col min="5" max="7" width="9.140625" style="162"/>
    <col min="8" max="8" width="12.5703125" style="162" bestFit="1" customWidth="1"/>
    <col min="9" max="9" width="13" style="162" customWidth="1"/>
    <col min="10" max="16384" width="9.140625" style="162"/>
  </cols>
  <sheetData>
    <row r="1" spans="1:9" x14ac:dyDescent="0.2">
      <c r="A1" s="163" t="s">
        <v>3643</v>
      </c>
      <c r="B1" s="163" t="s">
        <v>1835</v>
      </c>
      <c r="C1" s="163" t="s">
        <v>1836</v>
      </c>
      <c r="D1" s="163" t="s">
        <v>3801</v>
      </c>
      <c r="H1" s="162" t="s">
        <v>3801</v>
      </c>
      <c r="I1" s="162" t="s">
        <v>3800</v>
      </c>
    </row>
    <row r="2" spans="1:9" x14ac:dyDescent="0.2">
      <c r="A2" s="162">
        <v>151</v>
      </c>
      <c r="B2" s="162" t="s">
        <v>1837</v>
      </c>
      <c r="C2" s="162" t="s">
        <v>71</v>
      </c>
      <c r="D2" s="162">
        <v>2</v>
      </c>
      <c r="H2" s="185">
        <v>1</v>
      </c>
      <c r="I2" s="162" t="s">
        <v>3621</v>
      </c>
    </row>
    <row r="3" spans="1:9" x14ac:dyDescent="0.2">
      <c r="A3" s="162">
        <v>5</v>
      </c>
      <c r="B3" s="162" t="s">
        <v>1838</v>
      </c>
      <c r="C3" s="162" t="s">
        <v>1839</v>
      </c>
      <c r="D3" s="162" t="s">
        <v>1975</v>
      </c>
      <c r="H3" s="185">
        <v>2</v>
      </c>
      <c r="I3" s="162" t="s">
        <v>3626</v>
      </c>
    </row>
    <row r="4" spans="1:9" x14ac:dyDescent="0.2">
      <c r="A4" s="162">
        <v>198</v>
      </c>
      <c r="B4" s="162" t="s">
        <v>1840</v>
      </c>
      <c r="C4" s="162" t="s">
        <v>78</v>
      </c>
      <c r="D4" s="162">
        <v>3</v>
      </c>
      <c r="H4" s="185">
        <v>3</v>
      </c>
      <c r="I4" s="162" t="s">
        <v>3627</v>
      </c>
    </row>
    <row r="5" spans="1:9" x14ac:dyDescent="0.2">
      <c r="A5" s="162">
        <v>52</v>
      </c>
      <c r="B5" s="162" t="s">
        <v>1841</v>
      </c>
      <c r="C5" s="162" t="s">
        <v>81</v>
      </c>
      <c r="D5" s="162">
        <v>2</v>
      </c>
      <c r="H5" s="185">
        <v>4</v>
      </c>
      <c r="I5" s="162" t="s">
        <v>3628</v>
      </c>
    </row>
    <row r="6" spans="1:9" x14ac:dyDescent="0.2">
      <c r="A6" s="162">
        <v>234</v>
      </c>
      <c r="B6" s="162" t="s">
        <v>1842</v>
      </c>
      <c r="C6" s="162" t="s">
        <v>1843</v>
      </c>
      <c r="D6" s="162">
        <v>3</v>
      </c>
    </row>
    <row r="7" spans="1:9" x14ac:dyDescent="0.2">
      <c r="A7" s="162">
        <v>199</v>
      </c>
      <c r="B7" s="162" t="s">
        <v>1844</v>
      </c>
      <c r="C7" s="162" t="s">
        <v>1845</v>
      </c>
      <c r="D7" s="162">
        <v>1</v>
      </c>
    </row>
    <row r="8" spans="1:9" x14ac:dyDescent="0.2">
      <c r="A8" s="162">
        <v>43</v>
      </c>
      <c r="B8" s="162" t="s">
        <v>1846</v>
      </c>
      <c r="C8" s="162" t="s">
        <v>83</v>
      </c>
      <c r="D8" s="162">
        <v>2</v>
      </c>
    </row>
    <row r="9" spans="1:9" x14ac:dyDescent="0.2">
      <c r="A9" s="162">
        <v>106</v>
      </c>
      <c r="B9" s="162" t="s">
        <v>1847</v>
      </c>
      <c r="C9" s="162" t="s">
        <v>1848</v>
      </c>
      <c r="D9" s="162">
        <v>2</v>
      </c>
    </row>
    <row r="10" spans="1:9" x14ac:dyDescent="0.2">
      <c r="A10" s="162">
        <v>107</v>
      </c>
      <c r="B10" s="162" t="s">
        <v>1849</v>
      </c>
      <c r="C10" s="162" t="s">
        <v>1850</v>
      </c>
      <c r="D10" s="162">
        <v>2</v>
      </c>
    </row>
    <row r="11" spans="1:9" x14ac:dyDescent="0.2">
      <c r="A11" s="162">
        <v>92</v>
      </c>
      <c r="B11" s="162" t="s">
        <v>1851</v>
      </c>
      <c r="C11" s="162" t="s">
        <v>87</v>
      </c>
      <c r="D11" s="162">
        <v>1</v>
      </c>
    </row>
    <row r="12" spans="1:9" x14ac:dyDescent="0.2">
      <c r="A12" s="162">
        <v>160</v>
      </c>
      <c r="B12" s="162" t="s">
        <v>1852</v>
      </c>
      <c r="C12" s="162" t="s">
        <v>92</v>
      </c>
      <c r="D12" s="162">
        <v>1</v>
      </c>
    </row>
    <row r="13" spans="1:9" x14ac:dyDescent="0.2">
      <c r="A13" s="162">
        <v>108</v>
      </c>
      <c r="B13" s="162" t="s">
        <v>1853</v>
      </c>
      <c r="C13" s="162" t="s">
        <v>1854</v>
      </c>
      <c r="D13" s="162">
        <v>1</v>
      </c>
    </row>
    <row r="14" spans="1:9" x14ac:dyDescent="0.2">
      <c r="A14" s="162">
        <v>222</v>
      </c>
      <c r="B14" s="162" t="s">
        <v>1855</v>
      </c>
      <c r="C14" s="162" t="s">
        <v>1856</v>
      </c>
      <c r="D14" s="162">
        <v>3</v>
      </c>
    </row>
    <row r="15" spans="1:9" x14ac:dyDescent="0.2">
      <c r="A15" s="162">
        <v>213</v>
      </c>
      <c r="B15" s="162" t="s">
        <v>1857</v>
      </c>
      <c r="C15" s="162" t="s">
        <v>1858</v>
      </c>
      <c r="D15" s="162">
        <v>1</v>
      </c>
    </row>
    <row r="16" spans="1:9" x14ac:dyDescent="0.2">
      <c r="A16" s="162">
        <v>161</v>
      </c>
      <c r="B16" s="162" t="s">
        <v>1859</v>
      </c>
      <c r="C16" s="162" t="s">
        <v>98</v>
      </c>
      <c r="D16" s="162">
        <v>1</v>
      </c>
    </row>
    <row r="17" spans="1:4" x14ac:dyDescent="0.2">
      <c r="A17" s="162">
        <v>109</v>
      </c>
      <c r="B17" s="162" t="s">
        <v>1860</v>
      </c>
      <c r="C17" s="162" t="s">
        <v>1861</v>
      </c>
      <c r="D17" s="162">
        <v>3</v>
      </c>
    </row>
    <row r="18" spans="1:4" x14ac:dyDescent="0.2">
      <c r="A18" s="162">
        <v>162</v>
      </c>
      <c r="B18" s="162" t="s">
        <v>1862</v>
      </c>
      <c r="C18" s="162" t="s">
        <v>1863</v>
      </c>
      <c r="D18" s="162">
        <v>1</v>
      </c>
    </row>
    <row r="19" spans="1:4" x14ac:dyDescent="0.2">
      <c r="A19" s="162">
        <v>152</v>
      </c>
      <c r="B19" s="162" t="s">
        <v>1865</v>
      </c>
      <c r="C19" s="162" t="s">
        <v>101</v>
      </c>
      <c r="D19" s="162">
        <v>3</v>
      </c>
    </row>
    <row r="20" spans="1:4" x14ac:dyDescent="0.2">
      <c r="A20" s="162">
        <v>110</v>
      </c>
      <c r="B20" s="162" t="s">
        <v>1866</v>
      </c>
      <c r="C20" s="162" t="s">
        <v>1867</v>
      </c>
      <c r="D20" s="162">
        <v>2</v>
      </c>
    </row>
    <row r="21" spans="1:4" x14ac:dyDescent="0.2">
      <c r="A21" s="162">
        <v>178</v>
      </c>
      <c r="B21" s="162" t="s">
        <v>1868</v>
      </c>
      <c r="C21" s="162" t="s">
        <v>109</v>
      </c>
      <c r="D21" s="162">
        <v>1</v>
      </c>
    </row>
    <row r="22" spans="1:4" x14ac:dyDescent="0.2">
      <c r="A22" s="162">
        <v>214</v>
      </c>
      <c r="B22" s="162" t="s">
        <v>1870</v>
      </c>
      <c r="C22" s="162" t="s">
        <v>1871</v>
      </c>
      <c r="D22" s="162">
        <v>1</v>
      </c>
    </row>
    <row r="23" spans="1:4" x14ac:dyDescent="0.2">
      <c r="A23" s="162">
        <v>80</v>
      </c>
      <c r="B23" s="162" t="s">
        <v>1872</v>
      </c>
      <c r="C23" s="162" t="s">
        <v>112</v>
      </c>
      <c r="D23" s="162">
        <v>2</v>
      </c>
    </row>
    <row r="24" spans="1:4" x14ac:dyDescent="0.2">
      <c r="A24" s="162">
        <v>64</v>
      </c>
      <c r="B24" s="162" t="s">
        <v>1873</v>
      </c>
      <c r="C24" s="162" t="s">
        <v>115</v>
      </c>
      <c r="D24" s="162">
        <v>1</v>
      </c>
    </row>
    <row r="25" spans="1:4" x14ac:dyDescent="0.2">
      <c r="A25" s="162">
        <v>88</v>
      </c>
      <c r="B25" s="162" t="s">
        <v>1874</v>
      </c>
      <c r="C25" s="162" t="s">
        <v>1875</v>
      </c>
      <c r="D25" s="162">
        <v>2</v>
      </c>
    </row>
    <row r="26" spans="1:4" x14ac:dyDescent="0.2">
      <c r="A26" s="162">
        <v>153</v>
      </c>
      <c r="B26" s="162" t="s">
        <v>1876</v>
      </c>
      <c r="C26" s="162" t="s">
        <v>124</v>
      </c>
      <c r="D26" s="162">
        <v>3</v>
      </c>
    </row>
    <row r="27" spans="1:4" x14ac:dyDescent="0.2">
      <c r="A27" s="162">
        <v>93</v>
      </c>
      <c r="B27" s="162" t="s">
        <v>1877</v>
      </c>
      <c r="C27" s="162" t="s">
        <v>125</v>
      </c>
      <c r="D27" s="162">
        <v>1</v>
      </c>
    </row>
    <row r="28" spans="1:4" x14ac:dyDescent="0.2">
      <c r="A28" s="162">
        <v>200</v>
      </c>
      <c r="B28" s="162" t="s">
        <v>1878</v>
      </c>
      <c r="C28" s="162" t="s">
        <v>131</v>
      </c>
      <c r="D28" s="162">
        <v>1</v>
      </c>
    </row>
    <row r="29" spans="1:4" x14ac:dyDescent="0.2">
      <c r="A29" s="162">
        <v>59</v>
      </c>
      <c r="B29" s="162" t="s">
        <v>1880</v>
      </c>
      <c r="C29" s="162" t="s">
        <v>133</v>
      </c>
      <c r="D29" s="162">
        <v>2</v>
      </c>
    </row>
    <row r="30" spans="1:4" x14ac:dyDescent="0.2">
      <c r="A30" s="162">
        <v>94</v>
      </c>
      <c r="B30" s="162" t="s">
        <v>1881</v>
      </c>
      <c r="C30" s="162" t="s">
        <v>136</v>
      </c>
      <c r="D30" s="162">
        <v>1</v>
      </c>
    </row>
    <row r="31" spans="1:4" x14ac:dyDescent="0.2">
      <c r="A31" s="162">
        <v>111</v>
      </c>
      <c r="B31" s="162" t="s">
        <v>1882</v>
      </c>
      <c r="C31" s="162" t="s">
        <v>1883</v>
      </c>
      <c r="D31" s="162">
        <v>2</v>
      </c>
    </row>
    <row r="32" spans="1:4" x14ac:dyDescent="0.2">
      <c r="A32" s="162">
        <v>140</v>
      </c>
      <c r="B32" s="162" t="s">
        <v>1885</v>
      </c>
      <c r="C32" s="162" t="s">
        <v>1886</v>
      </c>
      <c r="D32" s="162">
        <v>2</v>
      </c>
    </row>
    <row r="33" spans="1:4" x14ac:dyDescent="0.2">
      <c r="A33" s="162">
        <v>179</v>
      </c>
      <c r="B33" s="162" t="s">
        <v>1888</v>
      </c>
      <c r="C33" s="162" t="s">
        <v>141</v>
      </c>
      <c r="D33" s="162">
        <v>1</v>
      </c>
    </row>
    <row r="34" spans="1:4" x14ac:dyDescent="0.2">
      <c r="A34" s="162">
        <v>65</v>
      </c>
      <c r="B34" s="162" t="s">
        <v>1890</v>
      </c>
      <c r="C34" s="162" t="s">
        <v>143</v>
      </c>
      <c r="D34" s="162">
        <v>1</v>
      </c>
    </row>
    <row r="35" spans="1:4" x14ac:dyDescent="0.2">
      <c r="A35" s="162">
        <v>24</v>
      </c>
      <c r="B35" s="162" t="s">
        <v>1891</v>
      </c>
      <c r="C35" s="162" t="s">
        <v>151</v>
      </c>
      <c r="D35" s="162">
        <v>1</v>
      </c>
    </row>
    <row r="36" spans="1:4" x14ac:dyDescent="0.2">
      <c r="A36" s="162">
        <v>141</v>
      </c>
      <c r="B36" s="162" t="s">
        <v>1893</v>
      </c>
      <c r="C36" s="162" t="s">
        <v>159</v>
      </c>
      <c r="D36" s="162">
        <v>1</v>
      </c>
    </row>
    <row r="37" spans="1:4" x14ac:dyDescent="0.2">
      <c r="A37" s="162">
        <v>44</v>
      </c>
      <c r="B37" s="162" t="s">
        <v>1894</v>
      </c>
      <c r="C37" s="162" t="s">
        <v>164</v>
      </c>
      <c r="D37" s="162">
        <v>3</v>
      </c>
    </row>
    <row r="38" spans="1:4" x14ac:dyDescent="0.2">
      <c r="A38" s="162">
        <v>89</v>
      </c>
      <c r="B38" s="162" t="s">
        <v>1895</v>
      </c>
      <c r="C38" s="162" t="s">
        <v>1896</v>
      </c>
      <c r="D38" s="162">
        <v>2</v>
      </c>
    </row>
    <row r="39" spans="1:4" x14ac:dyDescent="0.2">
      <c r="A39" s="162">
        <v>66</v>
      </c>
      <c r="B39" s="162" t="s">
        <v>1898</v>
      </c>
      <c r="C39" s="162" t="s">
        <v>170</v>
      </c>
      <c r="D39" s="162">
        <v>1</v>
      </c>
    </row>
    <row r="40" spans="1:4" x14ac:dyDescent="0.2">
      <c r="A40" s="162">
        <v>112</v>
      </c>
      <c r="B40" s="162" t="s">
        <v>1899</v>
      </c>
      <c r="C40" s="162" t="s">
        <v>1900</v>
      </c>
      <c r="D40" s="162">
        <v>2</v>
      </c>
    </row>
    <row r="41" spans="1:4" x14ac:dyDescent="0.2">
      <c r="A41" s="162">
        <v>45</v>
      </c>
      <c r="B41" s="162" t="s">
        <v>1901</v>
      </c>
      <c r="C41" s="162" t="s">
        <v>173</v>
      </c>
      <c r="D41" s="162">
        <v>1</v>
      </c>
    </row>
    <row r="42" spans="1:4" x14ac:dyDescent="0.2">
      <c r="A42" s="162">
        <v>46</v>
      </c>
      <c r="B42" s="162" t="s">
        <v>1902</v>
      </c>
      <c r="C42" s="162" t="s">
        <v>177</v>
      </c>
      <c r="D42" s="162">
        <v>1</v>
      </c>
    </row>
    <row r="43" spans="1:4" x14ac:dyDescent="0.2">
      <c r="A43" s="162">
        <v>95</v>
      </c>
      <c r="B43" s="162" t="s">
        <v>1903</v>
      </c>
      <c r="C43" s="162" t="s">
        <v>184</v>
      </c>
      <c r="D43" s="162">
        <v>1</v>
      </c>
    </row>
    <row r="44" spans="1:4" x14ac:dyDescent="0.2">
      <c r="A44" s="162">
        <v>135</v>
      </c>
      <c r="B44" s="162" t="s">
        <v>1904</v>
      </c>
      <c r="C44" s="162" t="s">
        <v>187</v>
      </c>
      <c r="D44" s="162">
        <v>1</v>
      </c>
    </row>
    <row r="45" spans="1:4" x14ac:dyDescent="0.2">
      <c r="A45" s="162">
        <v>96</v>
      </c>
      <c r="B45" s="162" t="s">
        <v>1905</v>
      </c>
      <c r="C45" s="162" t="s">
        <v>190</v>
      </c>
      <c r="D45" s="162">
        <v>1</v>
      </c>
    </row>
    <row r="46" spans="1:4" x14ac:dyDescent="0.2">
      <c r="A46" s="162">
        <v>25</v>
      </c>
      <c r="B46" s="162" t="s">
        <v>1906</v>
      </c>
      <c r="C46" s="162" t="s">
        <v>198</v>
      </c>
      <c r="D46" s="162">
        <v>1</v>
      </c>
    </row>
    <row r="47" spans="1:4" x14ac:dyDescent="0.2">
      <c r="A47" s="162">
        <v>47</v>
      </c>
      <c r="B47" s="162" t="s">
        <v>1907</v>
      </c>
      <c r="C47" s="162" t="s">
        <v>203</v>
      </c>
      <c r="D47" s="162">
        <v>1</v>
      </c>
    </row>
    <row r="48" spans="1:4" x14ac:dyDescent="0.2">
      <c r="A48" s="162">
        <v>48</v>
      </c>
      <c r="B48" s="162" t="s">
        <v>1909</v>
      </c>
      <c r="C48" s="162" t="s">
        <v>207</v>
      </c>
      <c r="D48" s="162">
        <v>1</v>
      </c>
    </row>
    <row r="49" spans="1:4" x14ac:dyDescent="0.2">
      <c r="A49" s="162">
        <v>235</v>
      </c>
      <c r="B49" s="162" t="s">
        <v>1910</v>
      </c>
      <c r="C49" s="162" t="s">
        <v>1911</v>
      </c>
      <c r="D49" s="162">
        <v>2</v>
      </c>
    </row>
    <row r="50" spans="1:4" x14ac:dyDescent="0.2">
      <c r="A50" s="162">
        <v>81</v>
      </c>
      <c r="B50" s="162" t="s">
        <v>1913</v>
      </c>
      <c r="C50" s="162" t="s">
        <v>214</v>
      </c>
      <c r="D50" s="162">
        <v>1</v>
      </c>
    </row>
    <row r="51" spans="1:4" x14ac:dyDescent="0.2">
      <c r="A51" s="162">
        <v>67</v>
      </c>
      <c r="B51" s="162" t="s">
        <v>1914</v>
      </c>
      <c r="C51" s="162" t="s">
        <v>217</v>
      </c>
      <c r="D51" s="162">
        <v>1</v>
      </c>
    </row>
    <row r="52" spans="1:4" x14ac:dyDescent="0.2">
      <c r="A52" s="162">
        <v>201</v>
      </c>
      <c r="B52" s="162" t="s">
        <v>1915</v>
      </c>
      <c r="C52" s="162" t="s">
        <v>221</v>
      </c>
      <c r="D52" s="162">
        <v>1</v>
      </c>
    </row>
    <row r="53" spans="1:4" x14ac:dyDescent="0.2">
      <c r="A53" s="162">
        <v>113</v>
      </c>
      <c r="B53" s="162" t="s">
        <v>1916</v>
      </c>
      <c r="C53" s="162" t="s">
        <v>222</v>
      </c>
      <c r="D53" s="162">
        <v>1</v>
      </c>
    </row>
    <row r="54" spans="1:4" x14ac:dyDescent="0.2">
      <c r="A54" s="162">
        <v>163</v>
      </c>
      <c r="B54" s="162" t="s">
        <v>1917</v>
      </c>
      <c r="C54" s="162" t="s">
        <v>1918</v>
      </c>
      <c r="D54" s="162">
        <v>1</v>
      </c>
    </row>
    <row r="55" spans="1:4" x14ac:dyDescent="0.2">
      <c r="A55" s="162">
        <v>180</v>
      </c>
      <c r="B55" s="162" t="s">
        <v>1919</v>
      </c>
      <c r="C55" s="162" t="s">
        <v>1920</v>
      </c>
      <c r="D55" s="162">
        <v>1</v>
      </c>
    </row>
    <row r="56" spans="1:4" x14ac:dyDescent="0.2">
      <c r="A56" s="162">
        <v>188</v>
      </c>
      <c r="B56" s="162" t="s">
        <v>1921</v>
      </c>
      <c r="C56" s="162" t="s">
        <v>1922</v>
      </c>
      <c r="D56" s="162">
        <v>1</v>
      </c>
    </row>
    <row r="57" spans="1:4" x14ac:dyDescent="0.2">
      <c r="A57" s="162">
        <v>26</v>
      </c>
      <c r="B57" s="162" t="s">
        <v>1924</v>
      </c>
      <c r="C57" s="162" t="s">
        <v>224</v>
      </c>
      <c r="D57" s="162">
        <v>1</v>
      </c>
    </row>
    <row r="58" spans="1:4" x14ac:dyDescent="0.2">
      <c r="A58" s="162">
        <v>114</v>
      </c>
      <c r="B58" s="162" t="s">
        <v>1925</v>
      </c>
      <c r="C58" s="162" t="s">
        <v>1926</v>
      </c>
      <c r="D58" s="162">
        <v>3</v>
      </c>
    </row>
    <row r="59" spans="1:4" x14ac:dyDescent="0.2">
      <c r="A59" s="162">
        <v>115</v>
      </c>
      <c r="B59" s="162" t="s">
        <v>1928</v>
      </c>
      <c r="C59" s="162" t="s">
        <v>226</v>
      </c>
      <c r="D59" s="162">
        <v>1</v>
      </c>
    </row>
    <row r="60" spans="1:4" x14ac:dyDescent="0.2">
      <c r="A60" s="162">
        <v>97</v>
      </c>
      <c r="B60" s="162" t="s">
        <v>1929</v>
      </c>
      <c r="C60" s="162" t="s">
        <v>230</v>
      </c>
      <c r="D60" s="162">
        <v>1</v>
      </c>
    </row>
    <row r="61" spans="1:4" x14ac:dyDescent="0.2">
      <c r="A61" s="162">
        <v>53</v>
      </c>
      <c r="B61" s="162" t="s">
        <v>1930</v>
      </c>
      <c r="C61" s="162" t="s">
        <v>235</v>
      </c>
      <c r="D61" s="162">
        <v>3</v>
      </c>
    </row>
    <row r="62" spans="1:4" x14ac:dyDescent="0.2">
      <c r="A62" s="162">
        <v>82</v>
      </c>
      <c r="B62" s="162" t="s">
        <v>1931</v>
      </c>
      <c r="C62" s="162" t="s">
        <v>240</v>
      </c>
      <c r="D62" s="162">
        <v>1</v>
      </c>
    </row>
    <row r="63" spans="1:4" x14ac:dyDescent="0.2">
      <c r="A63" s="162">
        <v>49</v>
      </c>
      <c r="B63" s="162" t="s">
        <v>1932</v>
      </c>
      <c r="C63" s="162" t="s">
        <v>244</v>
      </c>
      <c r="D63" s="162">
        <v>1</v>
      </c>
    </row>
    <row r="64" spans="1:4" x14ac:dyDescent="0.2">
      <c r="A64" s="162">
        <v>27</v>
      </c>
      <c r="B64" s="162" t="s">
        <v>1934</v>
      </c>
      <c r="C64" s="162" t="s">
        <v>249</v>
      </c>
      <c r="D64" s="162">
        <v>1</v>
      </c>
    </row>
    <row r="65" spans="1:4" x14ac:dyDescent="0.2">
      <c r="A65" s="162">
        <v>189</v>
      </c>
      <c r="B65" s="162" t="s">
        <v>1935</v>
      </c>
      <c r="C65" s="162" t="s">
        <v>251</v>
      </c>
      <c r="D65" s="162">
        <v>1</v>
      </c>
    </row>
    <row r="66" spans="1:4" x14ac:dyDescent="0.2">
      <c r="A66" s="162">
        <v>28</v>
      </c>
      <c r="B66" s="162" t="s">
        <v>1936</v>
      </c>
      <c r="C66" s="162" t="s">
        <v>254</v>
      </c>
      <c r="D66" s="162">
        <v>3</v>
      </c>
    </row>
    <row r="67" spans="1:4" x14ac:dyDescent="0.2">
      <c r="A67" s="162">
        <v>209</v>
      </c>
      <c r="B67" s="162" t="s">
        <v>1938</v>
      </c>
      <c r="C67" s="162" t="s">
        <v>1939</v>
      </c>
      <c r="D67" s="162" t="s">
        <v>1975</v>
      </c>
    </row>
    <row r="68" spans="1:4" x14ac:dyDescent="0.2">
      <c r="A68" s="162">
        <v>190</v>
      </c>
      <c r="B68" s="162" t="s">
        <v>1940</v>
      </c>
      <c r="C68" s="162" t="s">
        <v>1941</v>
      </c>
      <c r="D68" s="162">
        <v>1</v>
      </c>
    </row>
    <row r="69" spans="1:4" x14ac:dyDescent="0.2">
      <c r="A69" s="162">
        <v>98</v>
      </c>
      <c r="B69" s="162" t="s">
        <v>1942</v>
      </c>
      <c r="C69" s="162" t="s">
        <v>1943</v>
      </c>
      <c r="D69" s="162">
        <v>2</v>
      </c>
    </row>
    <row r="70" spans="1:4" x14ac:dyDescent="0.2">
      <c r="A70" s="162">
        <v>224</v>
      </c>
      <c r="B70" s="162" t="s">
        <v>1944</v>
      </c>
      <c r="C70" s="162" t="s">
        <v>259</v>
      </c>
      <c r="D70" s="162">
        <v>1</v>
      </c>
    </row>
    <row r="71" spans="1:4" x14ac:dyDescent="0.2">
      <c r="A71" s="162">
        <v>191</v>
      </c>
      <c r="B71" s="162" t="s">
        <v>1945</v>
      </c>
      <c r="C71" s="162" t="s">
        <v>1946</v>
      </c>
      <c r="D71" s="162">
        <v>1</v>
      </c>
    </row>
    <row r="72" spans="1:4" x14ac:dyDescent="0.2">
      <c r="A72" s="162">
        <v>215</v>
      </c>
      <c r="B72" s="162" t="s">
        <v>1947</v>
      </c>
      <c r="C72" s="162" t="s">
        <v>1948</v>
      </c>
      <c r="D72" s="162">
        <v>1</v>
      </c>
    </row>
    <row r="73" spans="1:4" x14ac:dyDescent="0.2">
      <c r="A73" s="162">
        <v>99</v>
      </c>
      <c r="B73" s="162" t="s">
        <v>1949</v>
      </c>
      <c r="C73" s="162" t="s">
        <v>1950</v>
      </c>
      <c r="D73" s="162">
        <v>1</v>
      </c>
    </row>
    <row r="74" spans="1:4" x14ac:dyDescent="0.2">
      <c r="A74" s="162">
        <v>236</v>
      </c>
      <c r="B74" s="162" t="s">
        <v>1951</v>
      </c>
      <c r="C74" s="162" t="s">
        <v>1952</v>
      </c>
      <c r="D74" s="162">
        <v>1</v>
      </c>
    </row>
    <row r="75" spans="1:4" x14ac:dyDescent="0.2">
      <c r="A75" s="162">
        <v>50</v>
      </c>
      <c r="B75" s="162" t="s">
        <v>1953</v>
      </c>
      <c r="C75" s="162" t="s">
        <v>262</v>
      </c>
      <c r="D75" s="162">
        <v>1</v>
      </c>
    </row>
    <row r="76" spans="1:4" x14ac:dyDescent="0.2">
      <c r="A76" s="162">
        <v>68</v>
      </c>
      <c r="B76" s="162" t="s">
        <v>1954</v>
      </c>
      <c r="C76" s="162" t="s">
        <v>266</v>
      </c>
      <c r="D76" s="162">
        <v>1</v>
      </c>
    </row>
    <row r="77" spans="1:4" x14ac:dyDescent="0.2">
      <c r="A77" s="162">
        <v>164</v>
      </c>
      <c r="B77" s="162" t="s">
        <v>1955</v>
      </c>
      <c r="C77" s="162" t="s">
        <v>274</v>
      </c>
      <c r="D77" s="162">
        <v>1</v>
      </c>
    </row>
    <row r="78" spans="1:4" x14ac:dyDescent="0.2">
      <c r="A78" s="162">
        <v>216</v>
      </c>
      <c r="B78" s="162" t="s">
        <v>1956</v>
      </c>
      <c r="C78" s="162" t="s">
        <v>1957</v>
      </c>
      <c r="D78" s="162">
        <v>1</v>
      </c>
    </row>
    <row r="79" spans="1:4" x14ac:dyDescent="0.2">
      <c r="A79" s="162">
        <v>69</v>
      </c>
      <c r="B79" s="162" t="s">
        <v>1959</v>
      </c>
      <c r="C79" s="162" t="s">
        <v>277</v>
      </c>
      <c r="D79" s="162">
        <v>1</v>
      </c>
    </row>
    <row r="80" spans="1:4" x14ac:dyDescent="0.2">
      <c r="A80" s="162">
        <v>202</v>
      </c>
      <c r="B80" s="162" t="s">
        <v>1960</v>
      </c>
      <c r="C80" s="162" t="s">
        <v>1961</v>
      </c>
      <c r="D80" s="162">
        <v>3</v>
      </c>
    </row>
    <row r="81" spans="1:4" x14ac:dyDescent="0.2">
      <c r="A81" s="162">
        <v>203</v>
      </c>
      <c r="B81" s="162" t="s">
        <v>1962</v>
      </c>
      <c r="C81" s="162" t="s">
        <v>1963</v>
      </c>
      <c r="D81" s="162">
        <v>1</v>
      </c>
    </row>
    <row r="82" spans="1:4" x14ac:dyDescent="0.2">
      <c r="A82" s="162">
        <v>90</v>
      </c>
      <c r="B82" s="162" t="s">
        <v>1964</v>
      </c>
      <c r="C82" s="162" t="s">
        <v>1965</v>
      </c>
      <c r="D82" s="162">
        <v>1</v>
      </c>
    </row>
    <row r="83" spans="1:4" x14ac:dyDescent="0.2">
      <c r="A83" s="162">
        <v>116</v>
      </c>
      <c r="B83" s="162" t="s">
        <v>1966</v>
      </c>
      <c r="C83" s="162" t="s">
        <v>1967</v>
      </c>
      <c r="D83" s="162">
        <v>1</v>
      </c>
    </row>
    <row r="84" spans="1:4" x14ac:dyDescent="0.2">
      <c r="A84" s="162">
        <v>117</v>
      </c>
      <c r="B84" s="162" t="s">
        <v>1968</v>
      </c>
      <c r="C84" s="162" t="s">
        <v>1969</v>
      </c>
      <c r="D84" s="162">
        <v>1</v>
      </c>
    </row>
    <row r="85" spans="1:4" x14ac:dyDescent="0.2">
      <c r="A85" s="162">
        <v>12</v>
      </c>
      <c r="B85" s="162" t="s">
        <v>1970</v>
      </c>
      <c r="C85" s="162" t="s">
        <v>1971</v>
      </c>
      <c r="D85" s="162">
        <v>4</v>
      </c>
    </row>
    <row r="86" spans="1:4" x14ac:dyDescent="0.2">
      <c r="A86" s="162">
        <v>83</v>
      </c>
      <c r="B86" s="162" t="s">
        <v>1973</v>
      </c>
      <c r="C86" s="162" t="s">
        <v>284</v>
      </c>
      <c r="D86" s="162">
        <v>1</v>
      </c>
    </row>
    <row r="87" spans="1:4" x14ac:dyDescent="0.2">
      <c r="A87" s="162">
        <v>6</v>
      </c>
      <c r="B87" s="162" t="s">
        <v>3644</v>
      </c>
      <c r="C87" s="162" t="s">
        <v>1976</v>
      </c>
      <c r="D87" s="162">
        <v>1</v>
      </c>
    </row>
    <row r="88" spans="1:4" x14ac:dyDescent="0.2">
      <c r="A88" s="162">
        <v>70</v>
      </c>
      <c r="B88" s="162" t="s">
        <v>1977</v>
      </c>
      <c r="C88" s="162" t="s">
        <v>288</v>
      </c>
      <c r="D88" s="162">
        <v>1</v>
      </c>
    </row>
    <row r="89" spans="1:4" x14ac:dyDescent="0.2">
      <c r="A89" s="162">
        <v>71</v>
      </c>
      <c r="B89" s="162" t="s">
        <v>1978</v>
      </c>
      <c r="C89" s="162" t="s">
        <v>289</v>
      </c>
      <c r="D89" s="162">
        <v>1</v>
      </c>
    </row>
    <row r="90" spans="1:4" x14ac:dyDescent="0.2">
      <c r="A90" s="162">
        <v>100</v>
      </c>
      <c r="B90" s="162" t="s">
        <v>1980</v>
      </c>
      <c r="C90" s="162" t="s">
        <v>293</v>
      </c>
      <c r="D90" s="162">
        <v>1</v>
      </c>
    </row>
    <row r="91" spans="1:4" x14ac:dyDescent="0.2">
      <c r="A91" s="162">
        <v>118</v>
      </c>
      <c r="B91" s="162" t="s">
        <v>1981</v>
      </c>
      <c r="C91" s="162" t="s">
        <v>296</v>
      </c>
      <c r="D91" s="162">
        <v>4</v>
      </c>
    </row>
    <row r="92" spans="1:4" x14ac:dyDescent="0.2">
      <c r="A92" s="162">
        <v>204</v>
      </c>
      <c r="B92" s="162" t="s">
        <v>1982</v>
      </c>
      <c r="C92" s="162" t="s">
        <v>1983</v>
      </c>
      <c r="D92" s="162">
        <v>1</v>
      </c>
    </row>
    <row r="93" spans="1:4" x14ac:dyDescent="0.2">
      <c r="A93" s="162">
        <v>84</v>
      </c>
      <c r="B93" s="162" t="s">
        <v>1984</v>
      </c>
      <c r="C93" s="162" t="s">
        <v>301</v>
      </c>
      <c r="D93" s="162">
        <v>1</v>
      </c>
    </row>
    <row r="94" spans="1:4" x14ac:dyDescent="0.2">
      <c r="A94" s="162">
        <v>3</v>
      </c>
      <c r="B94" s="162" t="s">
        <v>1985</v>
      </c>
      <c r="C94" s="162" t="s">
        <v>1986</v>
      </c>
      <c r="D94" s="162">
        <v>2</v>
      </c>
    </row>
    <row r="95" spans="1:4" x14ac:dyDescent="0.2">
      <c r="A95" s="162">
        <v>181</v>
      </c>
      <c r="B95" s="162" t="s">
        <v>1987</v>
      </c>
      <c r="C95" s="162" t="s">
        <v>1988</v>
      </c>
      <c r="D95" s="162">
        <v>1</v>
      </c>
    </row>
    <row r="96" spans="1:4" x14ac:dyDescent="0.2">
      <c r="A96" s="162">
        <v>192</v>
      </c>
      <c r="B96" s="162" t="s">
        <v>1989</v>
      </c>
      <c r="C96" s="162" t="s">
        <v>1990</v>
      </c>
      <c r="D96" s="162">
        <v>1</v>
      </c>
    </row>
    <row r="97" spans="1:4" x14ac:dyDescent="0.2">
      <c r="A97" s="162">
        <v>154</v>
      </c>
      <c r="B97" s="162" t="s">
        <v>1992</v>
      </c>
      <c r="C97" s="162" t="s">
        <v>306</v>
      </c>
      <c r="D97" s="162">
        <v>2</v>
      </c>
    </row>
    <row r="98" spans="1:4" x14ac:dyDescent="0.2">
      <c r="A98" s="162">
        <v>142</v>
      </c>
      <c r="B98" s="162" t="s">
        <v>1993</v>
      </c>
      <c r="C98" s="162" t="s">
        <v>324</v>
      </c>
      <c r="D98" s="162">
        <v>1</v>
      </c>
    </row>
    <row r="99" spans="1:4" x14ac:dyDescent="0.2">
      <c r="A99" s="162">
        <v>155</v>
      </c>
      <c r="B99" s="162" t="s">
        <v>1994</v>
      </c>
      <c r="C99" s="162" t="s">
        <v>331</v>
      </c>
      <c r="D99" s="162">
        <v>2</v>
      </c>
    </row>
    <row r="100" spans="1:4" x14ac:dyDescent="0.2">
      <c r="A100" s="162">
        <v>165</v>
      </c>
      <c r="B100" s="162" t="s">
        <v>1995</v>
      </c>
      <c r="C100" s="162" t="s">
        <v>332</v>
      </c>
      <c r="D100" s="162">
        <v>1</v>
      </c>
    </row>
    <row r="101" spans="1:4" x14ac:dyDescent="0.2">
      <c r="A101" s="162">
        <v>193</v>
      </c>
      <c r="B101" s="162" t="s">
        <v>1996</v>
      </c>
      <c r="C101" s="162" t="s">
        <v>1997</v>
      </c>
      <c r="D101" s="162">
        <v>1</v>
      </c>
    </row>
    <row r="102" spans="1:4" x14ac:dyDescent="0.2">
      <c r="A102" s="162">
        <v>7</v>
      </c>
      <c r="B102" s="162" t="s">
        <v>3645</v>
      </c>
      <c r="C102" s="162" t="s">
        <v>1998</v>
      </c>
      <c r="D102" s="162">
        <v>2</v>
      </c>
    </row>
    <row r="103" spans="1:4" x14ac:dyDescent="0.2">
      <c r="A103" s="162">
        <v>166</v>
      </c>
      <c r="B103" s="162" t="s">
        <v>1999</v>
      </c>
      <c r="C103" s="162" t="s">
        <v>2000</v>
      </c>
      <c r="D103" s="162">
        <v>1</v>
      </c>
    </row>
    <row r="104" spans="1:4" x14ac:dyDescent="0.2">
      <c r="A104" s="162">
        <v>205</v>
      </c>
      <c r="B104" s="162" t="s">
        <v>2001</v>
      </c>
      <c r="C104" s="162" t="s">
        <v>2002</v>
      </c>
      <c r="D104" s="162">
        <v>1</v>
      </c>
    </row>
    <row r="105" spans="1:4" x14ac:dyDescent="0.2">
      <c r="A105" s="162">
        <v>119</v>
      </c>
      <c r="B105" s="162" t="s">
        <v>2003</v>
      </c>
      <c r="C105" s="162" t="s">
        <v>334</v>
      </c>
      <c r="D105" s="162">
        <v>2</v>
      </c>
    </row>
    <row r="106" spans="1:4" x14ac:dyDescent="0.2">
      <c r="A106" s="162">
        <v>138</v>
      </c>
      <c r="B106" s="162" t="s">
        <v>2004</v>
      </c>
      <c r="C106" s="162" t="s">
        <v>2005</v>
      </c>
      <c r="D106" s="162">
        <v>2</v>
      </c>
    </row>
    <row r="107" spans="1:4" x14ac:dyDescent="0.2">
      <c r="A107" s="162">
        <v>8</v>
      </c>
      <c r="B107" s="162" t="s">
        <v>3646</v>
      </c>
      <c r="C107" s="162" t="s">
        <v>2007</v>
      </c>
      <c r="D107" s="162">
        <v>2</v>
      </c>
    </row>
    <row r="108" spans="1:4" x14ac:dyDescent="0.2">
      <c r="A108" s="162">
        <v>167</v>
      </c>
      <c r="B108" s="162" t="s">
        <v>2008</v>
      </c>
      <c r="C108" s="162" t="s">
        <v>336</v>
      </c>
      <c r="D108" s="162">
        <v>1</v>
      </c>
    </row>
    <row r="109" spans="1:4" x14ac:dyDescent="0.2">
      <c r="A109" s="162">
        <v>130</v>
      </c>
      <c r="B109" s="162" t="s">
        <v>2009</v>
      </c>
      <c r="C109" s="162" t="s">
        <v>337</v>
      </c>
      <c r="D109" s="162">
        <v>1</v>
      </c>
    </row>
    <row r="110" spans="1:4" x14ac:dyDescent="0.2">
      <c r="A110" s="162">
        <v>29</v>
      </c>
      <c r="B110" s="162" t="s">
        <v>2010</v>
      </c>
      <c r="C110" s="162" t="s">
        <v>338</v>
      </c>
      <c r="D110" s="162">
        <v>3</v>
      </c>
    </row>
    <row r="111" spans="1:4" x14ac:dyDescent="0.2">
      <c r="A111" s="162">
        <v>229</v>
      </c>
      <c r="B111" s="162" t="s">
        <v>2011</v>
      </c>
      <c r="C111" s="162" t="s">
        <v>2012</v>
      </c>
      <c r="D111" s="162" t="s">
        <v>1975</v>
      </c>
    </row>
    <row r="112" spans="1:4" x14ac:dyDescent="0.2">
      <c r="A112" s="162">
        <v>136</v>
      </c>
      <c r="B112" s="162" t="s">
        <v>2013</v>
      </c>
      <c r="C112" s="162" t="s">
        <v>341</v>
      </c>
      <c r="D112" s="162">
        <v>1</v>
      </c>
    </row>
    <row r="113" spans="1:4" x14ac:dyDescent="0.2">
      <c r="A113" s="162">
        <v>137</v>
      </c>
      <c r="B113" s="162" t="s">
        <v>2014</v>
      </c>
      <c r="C113" s="162" t="s">
        <v>2015</v>
      </c>
      <c r="D113" s="162">
        <v>1</v>
      </c>
    </row>
    <row r="114" spans="1:4" x14ac:dyDescent="0.2">
      <c r="A114" s="162">
        <v>243</v>
      </c>
      <c r="B114" s="162" t="s">
        <v>2017</v>
      </c>
      <c r="C114" s="162" t="s">
        <v>342</v>
      </c>
      <c r="D114" s="162" t="s">
        <v>1975</v>
      </c>
    </row>
    <row r="115" spans="1:4" x14ac:dyDescent="0.2">
      <c r="A115" s="162">
        <v>168</v>
      </c>
      <c r="B115" s="162" t="s">
        <v>2018</v>
      </c>
      <c r="C115" s="162" t="s">
        <v>2019</v>
      </c>
      <c r="D115" s="162">
        <v>2</v>
      </c>
    </row>
    <row r="116" spans="1:4" x14ac:dyDescent="0.2">
      <c r="A116" s="162">
        <v>131</v>
      </c>
      <c r="B116" s="162" t="s">
        <v>2020</v>
      </c>
      <c r="C116" s="162" t="s">
        <v>344</v>
      </c>
      <c r="D116" s="162">
        <v>1</v>
      </c>
    </row>
    <row r="117" spans="1:4" x14ac:dyDescent="0.2">
      <c r="A117" s="162">
        <v>143</v>
      </c>
      <c r="B117" s="162" t="s">
        <v>2021</v>
      </c>
      <c r="C117" s="162" t="s">
        <v>350</v>
      </c>
      <c r="D117" s="162">
        <v>4</v>
      </c>
    </row>
    <row r="118" spans="1:4" x14ac:dyDescent="0.2">
      <c r="A118" s="162">
        <v>194</v>
      </c>
      <c r="B118" s="162" t="s">
        <v>2022</v>
      </c>
      <c r="C118" s="162" t="s">
        <v>2023</v>
      </c>
      <c r="D118" s="162">
        <v>1</v>
      </c>
    </row>
    <row r="119" spans="1:4" x14ac:dyDescent="0.2">
      <c r="A119" s="162">
        <v>169</v>
      </c>
      <c r="B119" s="162" t="s">
        <v>2024</v>
      </c>
      <c r="C119" s="162" t="s">
        <v>2025</v>
      </c>
      <c r="D119" s="162">
        <v>1</v>
      </c>
    </row>
    <row r="120" spans="1:4" x14ac:dyDescent="0.2">
      <c r="A120" s="162">
        <v>60</v>
      </c>
      <c r="B120" s="162" t="s">
        <v>2026</v>
      </c>
      <c r="C120" s="162" t="s">
        <v>351</v>
      </c>
      <c r="D120" s="162">
        <v>2</v>
      </c>
    </row>
    <row r="121" spans="1:4" x14ac:dyDescent="0.2">
      <c r="A121" s="162">
        <v>72</v>
      </c>
      <c r="B121" s="162" t="s">
        <v>2027</v>
      </c>
      <c r="C121" s="162" t="s">
        <v>353</v>
      </c>
      <c r="D121" s="162">
        <v>1</v>
      </c>
    </row>
    <row r="122" spans="1:4" x14ac:dyDescent="0.2">
      <c r="A122" s="162">
        <v>54</v>
      </c>
      <c r="B122" s="162" t="s">
        <v>2028</v>
      </c>
      <c r="C122" s="162" t="s">
        <v>2029</v>
      </c>
      <c r="D122" s="162">
        <v>1</v>
      </c>
    </row>
    <row r="123" spans="1:4" x14ac:dyDescent="0.2">
      <c r="A123" s="162">
        <v>217</v>
      </c>
      <c r="B123" s="162" t="s">
        <v>2030</v>
      </c>
      <c r="C123" s="162" t="s">
        <v>2031</v>
      </c>
      <c r="D123" s="162">
        <v>1</v>
      </c>
    </row>
    <row r="124" spans="1:4" x14ac:dyDescent="0.2">
      <c r="A124" s="162">
        <v>195</v>
      </c>
      <c r="B124" s="162" t="s">
        <v>2032</v>
      </c>
      <c r="C124" s="162" t="s">
        <v>1341</v>
      </c>
      <c r="D124" s="162">
        <v>1</v>
      </c>
    </row>
    <row r="125" spans="1:4" x14ac:dyDescent="0.2">
      <c r="A125" s="162">
        <v>23</v>
      </c>
      <c r="B125" s="162" t="s">
        <v>3654</v>
      </c>
      <c r="C125" s="162" t="s">
        <v>356</v>
      </c>
      <c r="D125" s="162" t="s">
        <v>1975</v>
      </c>
    </row>
    <row r="126" spans="1:4" x14ac:dyDescent="0.2">
      <c r="A126" s="162">
        <v>218</v>
      </c>
      <c r="B126" s="162" t="s">
        <v>2033</v>
      </c>
      <c r="C126" s="162" t="s">
        <v>2034</v>
      </c>
      <c r="D126" s="162">
        <v>1</v>
      </c>
    </row>
    <row r="127" spans="1:4" x14ac:dyDescent="0.2">
      <c r="A127" s="162">
        <v>4</v>
      </c>
      <c r="B127" s="162" t="s">
        <v>1022</v>
      </c>
      <c r="C127" s="162" t="s">
        <v>2036</v>
      </c>
      <c r="D127" s="162">
        <v>1</v>
      </c>
    </row>
    <row r="128" spans="1:4" x14ac:dyDescent="0.2">
      <c r="A128" s="162">
        <v>212</v>
      </c>
      <c r="B128" s="162" t="s">
        <v>2037</v>
      </c>
      <c r="C128" s="162" t="s">
        <v>358</v>
      </c>
      <c r="D128" s="162">
        <v>1</v>
      </c>
    </row>
    <row r="129" spans="1:4" x14ac:dyDescent="0.2">
      <c r="A129" s="162">
        <v>30</v>
      </c>
      <c r="B129" s="162" t="s">
        <v>2038</v>
      </c>
      <c r="C129" s="162" t="s">
        <v>359</v>
      </c>
      <c r="D129" s="162">
        <v>1</v>
      </c>
    </row>
    <row r="130" spans="1:4" x14ac:dyDescent="0.2">
      <c r="A130" s="162">
        <v>31</v>
      </c>
      <c r="B130" s="162" t="s">
        <v>2040</v>
      </c>
      <c r="C130" s="162" t="s">
        <v>365</v>
      </c>
      <c r="D130" s="162">
        <v>3</v>
      </c>
    </row>
    <row r="131" spans="1:4" x14ac:dyDescent="0.2">
      <c r="A131" s="162">
        <v>144</v>
      </c>
      <c r="B131" s="162" t="s">
        <v>2041</v>
      </c>
      <c r="C131" s="162" t="s">
        <v>1020</v>
      </c>
      <c r="D131" s="162">
        <v>1</v>
      </c>
    </row>
    <row r="132" spans="1:4" x14ac:dyDescent="0.2">
      <c r="A132" s="162">
        <v>156</v>
      </c>
      <c r="B132" s="162" t="s">
        <v>2042</v>
      </c>
      <c r="C132" s="162" t="s">
        <v>366</v>
      </c>
      <c r="D132" s="162">
        <v>1</v>
      </c>
    </row>
    <row r="133" spans="1:4" x14ac:dyDescent="0.2">
      <c r="A133" s="162">
        <v>73</v>
      </c>
      <c r="B133" s="162" t="s">
        <v>2044</v>
      </c>
      <c r="C133" s="162" t="s">
        <v>368</v>
      </c>
      <c r="D133" s="162">
        <v>1</v>
      </c>
    </row>
    <row r="134" spans="1:4" x14ac:dyDescent="0.2">
      <c r="A134" s="162">
        <v>206</v>
      </c>
      <c r="B134" s="162" t="s">
        <v>2045</v>
      </c>
      <c r="C134" s="162" t="s">
        <v>2046</v>
      </c>
      <c r="D134" s="162">
        <v>1</v>
      </c>
    </row>
    <row r="135" spans="1:4" x14ac:dyDescent="0.2">
      <c r="A135" s="162">
        <v>230</v>
      </c>
      <c r="B135" s="162" t="s">
        <v>2047</v>
      </c>
      <c r="C135" s="162" t="s">
        <v>2048</v>
      </c>
      <c r="D135" s="162">
        <v>4</v>
      </c>
    </row>
    <row r="136" spans="1:4" x14ac:dyDescent="0.2">
      <c r="A136" s="162">
        <v>120</v>
      </c>
      <c r="B136" s="162" t="s">
        <v>2049</v>
      </c>
      <c r="C136" s="162" t="s">
        <v>2050</v>
      </c>
      <c r="D136" s="162">
        <v>1</v>
      </c>
    </row>
    <row r="137" spans="1:4" x14ac:dyDescent="0.2">
      <c r="A137" s="162">
        <v>74</v>
      </c>
      <c r="B137" s="162" t="s">
        <v>2051</v>
      </c>
      <c r="C137" s="162" t="s">
        <v>371</v>
      </c>
      <c r="D137" s="162">
        <v>1</v>
      </c>
    </row>
    <row r="138" spans="1:4" x14ac:dyDescent="0.2">
      <c r="A138" s="162">
        <v>32</v>
      </c>
      <c r="B138" s="162" t="s">
        <v>2053</v>
      </c>
      <c r="C138" s="162" t="s">
        <v>374</v>
      </c>
      <c r="D138" s="162">
        <v>3</v>
      </c>
    </row>
    <row r="139" spans="1:4" x14ac:dyDescent="0.2">
      <c r="A139" s="162">
        <v>33</v>
      </c>
      <c r="B139" s="162" t="s">
        <v>2054</v>
      </c>
      <c r="C139" s="162" t="s">
        <v>2055</v>
      </c>
      <c r="D139" s="162">
        <v>1</v>
      </c>
    </row>
    <row r="140" spans="1:4" x14ac:dyDescent="0.2">
      <c r="A140" s="162">
        <v>85</v>
      </c>
      <c r="B140" s="162" t="s">
        <v>2056</v>
      </c>
      <c r="C140" s="162" t="s">
        <v>376</v>
      </c>
      <c r="D140" s="162">
        <v>1</v>
      </c>
    </row>
    <row r="141" spans="1:4" x14ac:dyDescent="0.2">
      <c r="A141" s="162">
        <v>231</v>
      </c>
      <c r="B141" s="162" t="s">
        <v>2057</v>
      </c>
      <c r="C141" s="162" t="s">
        <v>2058</v>
      </c>
      <c r="D141" s="162">
        <v>4</v>
      </c>
    </row>
    <row r="142" spans="1:4" x14ac:dyDescent="0.2">
      <c r="A142" s="162">
        <v>183</v>
      </c>
      <c r="B142" s="162" t="s">
        <v>915</v>
      </c>
      <c r="C142" s="162" t="s">
        <v>377</v>
      </c>
      <c r="D142" s="162">
        <v>1</v>
      </c>
    </row>
    <row r="143" spans="1:4" x14ac:dyDescent="0.2">
      <c r="A143" s="162">
        <v>219</v>
      </c>
      <c r="B143" s="162" t="s">
        <v>2060</v>
      </c>
      <c r="C143" s="162" t="s">
        <v>2061</v>
      </c>
      <c r="D143" s="162">
        <v>1</v>
      </c>
    </row>
    <row r="144" spans="1:4" x14ac:dyDescent="0.2">
      <c r="A144" s="162">
        <v>139</v>
      </c>
      <c r="B144" s="162" t="s">
        <v>2063</v>
      </c>
      <c r="C144" s="162" t="s">
        <v>379</v>
      </c>
      <c r="D144" s="162">
        <v>1</v>
      </c>
    </row>
    <row r="145" spans="1:4" x14ac:dyDescent="0.2">
      <c r="A145" s="162">
        <v>246</v>
      </c>
      <c r="B145" s="162" t="s">
        <v>2065</v>
      </c>
      <c r="C145" s="162" t="s">
        <v>381</v>
      </c>
      <c r="D145" s="162">
        <v>1</v>
      </c>
    </row>
    <row r="146" spans="1:4" x14ac:dyDescent="0.2">
      <c r="A146" s="162">
        <v>121</v>
      </c>
      <c r="B146" s="162" t="s">
        <v>2066</v>
      </c>
      <c r="C146" s="162" t="s">
        <v>2067</v>
      </c>
      <c r="D146" s="162">
        <v>2</v>
      </c>
    </row>
    <row r="147" spans="1:4" x14ac:dyDescent="0.2">
      <c r="A147" s="162">
        <v>55</v>
      </c>
      <c r="B147" s="162" t="s">
        <v>2069</v>
      </c>
      <c r="C147" s="162" t="s">
        <v>383</v>
      </c>
      <c r="D147" s="162">
        <v>1</v>
      </c>
    </row>
    <row r="148" spans="1:4" x14ac:dyDescent="0.2">
      <c r="A148" s="162">
        <v>34</v>
      </c>
      <c r="B148" s="162" t="s">
        <v>2070</v>
      </c>
      <c r="C148" s="162" t="s">
        <v>385</v>
      </c>
      <c r="D148" s="162">
        <v>1</v>
      </c>
    </row>
    <row r="149" spans="1:4" x14ac:dyDescent="0.2">
      <c r="A149" s="162">
        <v>22</v>
      </c>
      <c r="B149" s="162" t="s">
        <v>3653</v>
      </c>
      <c r="C149" s="162" t="s">
        <v>1037</v>
      </c>
      <c r="D149" s="162" t="s">
        <v>1975</v>
      </c>
    </row>
    <row r="150" spans="1:4" x14ac:dyDescent="0.2">
      <c r="A150" s="162">
        <v>250</v>
      </c>
      <c r="B150" s="162" t="s">
        <v>3657</v>
      </c>
      <c r="C150" s="162" t="s">
        <v>388</v>
      </c>
      <c r="D150" s="162" t="s">
        <v>1975</v>
      </c>
    </row>
    <row r="151" spans="1:4" x14ac:dyDescent="0.2">
      <c r="A151" s="162">
        <v>248</v>
      </c>
      <c r="B151" s="162" t="s">
        <v>3655</v>
      </c>
      <c r="C151" s="162" t="s">
        <v>390</v>
      </c>
      <c r="D151" s="162" t="s">
        <v>1975</v>
      </c>
    </row>
    <row r="152" spans="1:4" x14ac:dyDescent="0.2">
      <c r="A152" s="162">
        <v>16</v>
      </c>
      <c r="B152" s="162" t="s">
        <v>3647</v>
      </c>
      <c r="C152" s="162" t="s">
        <v>391</v>
      </c>
      <c r="D152" s="162" t="s">
        <v>1975</v>
      </c>
    </row>
    <row r="153" spans="1:4" x14ac:dyDescent="0.2">
      <c r="A153" s="162">
        <v>17</v>
      </c>
      <c r="B153" s="162" t="s">
        <v>3648</v>
      </c>
      <c r="C153" s="162" t="s">
        <v>393</v>
      </c>
      <c r="D153" s="162" t="s">
        <v>1975</v>
      </c>
    </row>
    <row r="154" spans="1:4" x14ac:dyDescent="0.2">
      <c r="A154" s="162">
        <v>251</v>
      </c>
      <c r="B154" s="162" t="s">
        <v>3658</v>
      </c>
      <c r="C154" s="162" t="s">
        <v>1041</v>
      </c>
      <c r="D154" s="162" t="s">
        <v>1975</v>
      </c>
    </row>
    <row r="155" spans="1:4" x14ac:dyDescent="0.2">
      <c r="A155" s="162">
        <v>18</v>
      </c>
      <c r="B155" s="162" t="s">
        <v>3649</v>
      </c>
      <c r="C155" s="162" t="s">
        <v>395</v>
      </c>
      <c r="D155" s="162" t="s">
        <v>1975</v>
      </c>
    </row>
    <row r="156" spans="1:4" x14ac:dyDescent="0.2">
      <c r="A156" s="162">
        <v>19</v>
      </c>
      <c r="B156" s="162" t="s">
        <v>3650</v>
      </c>
      <c r="C156" s="162" t="s">
        <v>3379</v>
      </c>
      <c r="D156" s="162" t="s">
        <v>1975</v>
      </c>
    </row>
    <row r="157" spans="1:4" x14ac:dyDescent="0.2">
      <c r="A157" s="162">
        <v>21</v>
      </c>
      <c r="B157" s="162" t="s">
        <v>3652</v>
      </c>
      <c r="C157" s="162" t="s">
        <v>396</v>
      </c>
      <c r="D157" s="162" t="s">
        <v>1975</v>
      </c>
    </row>
    <row r="158" spans="1:4" x14ac:dyDescent="0.2">
      <c r="A158" s="162">
        <v>249</v>
      </c>
      <c r="B158" s="162" t="s">
        <v>3656</v>
      </c>
      <c r="C158" s="162" t="s">
        <v>398</v>
      </c>
      <c r="D158" s="162" t="s">
        <v>1975</v>
      </c>
    </row>
    <row r="159" spans="1:4" x14ac:dyDescent="0.2">
      <c r="A159" s="162">
        <v>256</v>
      </c>
      <c r="B159" s="162" t="s">
        <v>3663</v>
      </c>
      <c r="C159" s="162" t="s">
        <v>1046</v>
      </c>
      <c r="D159" s="162" t="s">
        <v>1975</v>
      </c>
    </row>
    <row r="160" spans="1:4" x14ac:dyDescent="0.2">
      <c r="A160" s="162">
        <v>253</v>
      </c>
      <c r="B160" s="162" t="s">
        <v>3660</v>
      </c>
      <c r="C160" s="162" t="s">
        <v>3381</v>
      </c>
      <c r="D160" s="162" t="s">
        <v>1975</v>
      </c>
    </row>
    <row r="161" spans="1:4" x14ac:dyDescent="0.2">
      <c r="A161" s="162">
        <v>255</v>
      </c>
      <c r="B161" s="162" t="s">
        <v>3662</v>
      </c>
      <c r="C161" s="162" t="s">
        <v>3382</v>
      </c>
      <c r="D161" s="162" t="s">
        <v>1975</v>
      </c>
    </row>
    <row r="162" spans="1:4" x14ac:dyDescent="0.2">
      <c r="A162" s="162">
        <v>259</v>
      </c>
      <c r="B162" s="162" t="s">
        <v>3668</v>
      </c>
      <c r="C162" s="162" t="s">
        <v>3383</v>
      </c>
      <c r="D162" s="162" t="s">
        <v>1975</v>
      </c>
    </row>
    <row r="163" spans="1:4" x14ac:dyDescent="0.2">
      <c r="A163" s="162">
        <v>257</v>
      </c>
      <c r="B163" s="162" t="s">
        <v>3664</v>
      </c>
      <c r="C163" s="162" t="s">
        <v>3665</v>
      </c>
      <c r="D163" s="162" t="s">
        <v>1975</v>
      </c>
    </row>
    <row r="164" spans="1:4" x14ac:dyDescent="0.2">
      <c r="A164" s="162">
        <v>254</v>
      </c>
      <c r="B164" s="162" t="s">
        <v>3661</v>
      </c>
      <c r="C164" s="162" t="s">
        <v>1052</v>
      </c>
      <c r="D164" s="162" t="s">
        <v>1975</v>
      </c>
    </row>
    <row r="165" spans="1:4" x14ac:dyDescent="0.2">
      <c r="A165" s="162">
        <v>252</v>
      </c>
      <c r="B165" s="162" t="s">
        <v>3659</v>
      </c>
      <c r="C165" s="162" t="s">
        <v>1207</v>
      </c>
      <c r="D165" s="162" t="s">
        <v>1975</v>
      </c>
    </row>
    <row r="166" spans="1:4" x14ac:dyDescent="0.2">
      <c r="A166" s="162">
        <v>20</v>
      </c>
      <c r="B166" s="162" t="s">
        <v>3651</v>
      </c>
      <c r="C166" s="162" t="s">
        <v>1209</v>
      </c>
      <c r="D166" s="162" t="s">
        <v>1975</v>
      </c>
    </row>
    <row r="167" spans="1:4" x14ac:dyDescent="0.2">
      <c r="A167" s="162">
        <v>145</v>
      </c>
      <c r="B167" s="162" t="s">
        <v>2072</v>
      </c>
      <c r="C167" s="162" t="s">
        <v>400</v>
      </c>
      <c r="D167" s="162">
        <v>2</v>
      </c>
    </row>
    <row r="168" spans="1:4" x14ac:dyDescent="0.2">
      <c r="A168" s="162">
        <v>61</v>
      </c>
      <c r="B168" s="162" t="s">
        <v>2074</v>
      </c>
      <c r="C168" s="162" t="s">
        <v>402</v>
      </c>
      <c r="D168" s="162">
        <v>2</v>
      </c>
    </row>
    <row r="169" spans="1:4" x14ac:dyDescent="0.2">
      <c r="A169" s="162">
        <v>232</v>
      </c>
      <c r="B169" s="162" t="s">
        <v>2075</v>
      </c>
      <c r="C169" s="162" t="s">
        <v>2076</v>
      </c>
      <c r="D169" s="162">
        <v>3</v>
      </c>
    </row>
    <row r="170" spans="1:4" x14ac:dyDescent="0.2">
      <c r="A170" s="162">
        <v>157</v>
      </c>
      <c r="B170" s="162" t="s">
        <v>2078</v>
      </c>
      <c r="C170" s="162" t="s">
        <v>404</v>
      </c>
      <c r="D170" s="162">
        <v>3</v>
      </c>
    </row>
    <row r="171" spans="1:4" x14ac:dyDescent="0.2">
      <c r="A171" s="162">
        <v>220</v>
      </c>
      <c r="B171" s="162" t="s">
        <v>2079</v>
      </c>
      <c r="C171" s="162" t="s">
        <v>2080</v>
      </c>
      <c r="D171" s="162">
        <v>1</v>
      </c>
    </row>
    <row r="172" spans="1:4" x14ac:dyDescent="0.2">
      <c r="A172" s="162">
        <v>122</v>
      </c>
      <c r="B172" s="162" t="s">
        <v>2081</v>
      </c>
      <c r="C172" s="162" t="s">
        <v>2082</v>
      </c>
      <c r="D172" s="162">
        <v>1</v>
      </c>
    </row>
    <row r="173" spans="1:4" x14ac:dyDescent="0.2">
      <c r="A173" s="162">
        <v>225</v>
      </c>
      <c r="B173" s="162" t="s">
        <v>2083</v>
      </c>
      <c r="C173" s="162" t="s">
        <v>2084</v>
      </c>
      <c r="D173" s="162">
        <v>1</v>
      </c>
    </row>
    <row r="174" spans="1:4" x14ac:dyDescent="0.2">
      <c r="A174" s="162">
        <v>223</v>
      </c>
      <c r="B174" s="162" t="s">
        <v>2085</v>
      </c>
      <c r="C174" s="162" t="s">
        <v>2086</v>
      </c>
      <c r="D174" s="162">
        <v>2</v>
      </c>
    </row>
    <row r="175" spans="1:4" x14ac:dyDescent="0.2">
      <c r="A175" s="162">
        <v>86</v>
      </c>
      <c r="B175" s="162" t="s">
        <v>2087</v>
      </c>
      <c r="C175" s="162" t="s">
        <v>408</v>
      </c>
      <c r="D175" s="162">
        <v>1</v>
      </c>
    </row>
    <row r="176" spans="1:4" x14ac:dyDescent="0.2">
      <c r="A176" s="162">
        <v>75</v>
      </c>
      <c r="B176" s="162" t="s">
        <v>2089</v>
      </c>
      <c r="C176" s="162" t="s">
        <v>409</v>
      </c>
      <c r="D176" s="162">
        <v>1</v>
      </c>
    </row>
    <row r="177" spans="1:4" x14ac:dyDescent="0.2">
      <c r="A177" s="162">
        <v>76</v>
      </c>
      <c r="B177" s="162" t="s">
        <v>2090</v>
      </c>
      <c r="C177" s="162" t="s">
        <v>411</v>
      </c>
      <c r="D177" s="162">
        <v>1</v>
      </c>
    </row>
    <row r="178" spans="1:4" x14ac:dyDescent="0.2">
      <c r="A178" s="162">
        <v>237</v>
      </c>
      <c r="B178" s="162" t="s">
        <v>2091</v>
      </c>
      <c r="C178" s="162" t="s">
        <v>2092</v>
      </c>
      <c r="D178" s="162">
        <v>2</v>
      </c>
    </row>
    <row r="179" spans="1:4" x14ac:dyDescent="0.2">
      <c r="A179" s="162">
        <v>258</v>
      </c>
      <c r="B179" s="162" t="s">
        <v>3666</v>
      </c>
      <c r="C179" s="162" t="s">
        <v>3667</v>
      </c>
      <c r="D179" s="162" t="s">
        <v>1975</v>
      </c>
    </row>
    <row r="180" spans="1:4" x14ac:dyDescent="0.2">
      <c r="A180" s="162">
        <v>11</v>
      </c>
      <c r="B180" s="162" t="s">
        <v>2093</v>
      </c>
      <c r="C180" s="162" t="s">
        <v>2094</v>
      </c>
      <c r="D180" s="162">
        <v>3</v>
      </c>
    </row>
    <row r="181" spans="1:4" x14ac:dyDescent="0.2">
      <c r="A181" s="162">
        <v>13</v>
      </c>
      <c r="B181" s="162" t="s">
        <v>2095</v>
      </c>
      <c r="C181" s="162" t="s">
        <v>2096</v>
      </c>
      <c r="D181" s="162">
        <v>4</v>
      </c>
    </row>
    <row r="182" spans="1:4" x14ac:dyDescent="0.2">
      <c r="A182" s="162">
        <v>9</v>
      </c>
      <c r="B182" s="162" t="s">
        <v>2097</v>
      </c>
      <c r="C182" s="162" t="s">
        <v>2098</v>
      </c>
      <c r="D182" s="162">
        <v>1</v>
      </c>
    </row>
    <row r="183" spans="1:4" x14ac:dyDescent="0.2">
      <c r="A183" s="162">
        <v>171</v>
      </c>
      <c r="B183" s="162" t="s">
        <v>2099</v>
      </c>
      <c r="C183" s="162" t="s">
        <v>2100</v>
      </c>
      <c r="D183" s="162">
        <v>1</v>
      </c>
    </row>
    <row r="184" spans="1:4" x14ac:dyDescent="0.2">
      <c r="A184" s="162">
        <v>158</v>
      </c>
      <c r="B184" s="162" t="s">
        <v>2102</v>
      </c>
      <c r="C184" s="162" t="s">
        <v>417</v>
      </c>
      <c r="D184" s="162">
        <v>3</v>
      </c>
    </row>
    <row r="185" spans="1:4" x14ac:dyDescent="0.2">
      <c r="A185" s="162">
        <v>233</v>
      </c>
      <c r="B185" s="162" t="s">
        <v>2103</v>
      </c>
      <c r="C185" s="162" t="s">
        <v>2104</v>
      </c>
      <c r="D185" s="162">
        <v>4</v>
      </c>
    </row>
    <row r="186" spans="1:4" x14ac:dyDescent="0.2">
      <c r="A186" s="162">
        <v>170</v>
      </c>
      <c r="B186" s="162" t="s">
        <v>2105</v>
      </c>
      <c r="C186" s="162" t="s">
        <v>2106</v>
      </c>
      <c r="D186" s="162">
        <v>1</v>
      </c>
    </row>
    <row r="187" spans="1:4" x14ac:dyDescent="0.2">
      <c r="A187" s="162">
        <v>87</v>
      </c>
      <c r="B187" s="162" t="s">
        <v>2107</v>
      </c>
      <c r="C187" s="162" t="s">
        <v>421</v>
      </c>
      <c r="D187" s="162">
        <v>1</v>
      </c>
    </row>
    <row r="188" spans="1:4" x14ac:dyDescent="0.2">
      <c r="A188" s="162">
        <v>226</v>
      </c>
      <c r="B188" s="162" t="s">
        <v>2108</v>
      </c>
      <c r="C188" s="162" t="s">
        <v>423</v>
      </c>
      <c r="D188" s="162">
        <v>1</v>
      </c>
    </row>
    <row r="189" spans="1:4" x14ac:dyDescent="0.2">
      <c r="A189" s="162">
        <v>101</v>
      </c>
      <c r="B189" s="162" t="s">
        <v>2109</v>
      </c>
      <c r="C189" s="162" t="s">
        <v>425</v>
      </c>
      <c r="D189" s="162">
        <v>1</v>
      </c>
    </row>
    <row r="190" spans="1:4" x14ac:dyDescent="0.2">
      <c r="A190" s="162">
        <v>102</v>
      </c>
      <c r="B190" s="162" t="s">
        <v>2110</v>
      </c>
      <c r="C190" s="162" t="s">
        <v>427</v>
      </c>
      <c r="D190" s="162">
        <v>1</v>
      </c>
    </row>
    <row r="191" spans="1:4" x14ac:dyDescent="0.2">
      <c r="A191" s="162">
        <v>146</v>
      </c>
      <c r="B191" s="162" t="s">
        <v>2111</v>
      </c>
      <c r="C191" s="162" t="s">
        <v>432</v>
      </c>
      <c r="D191" s="162">
        <v>1</v>
      </c>
    </row>
    <row r="192" spans="1:4" x14ac:dyDescent="0.2">
      <c r="A192" s="162">
        <v>14</v>
      </c>
      <c r="B192" s="162" t="s">
        <v>2112</v>
      </c>
      <c r="C192" s="162" t="s">
        <v>2113</v>
      </c>
      <c r="D192" s="162">
        <v>2</v>
      </c>
    </row>
    <row r="193" spans="1:4" x14ac:dyDescent="0.2">
      <c r="A193" s="162">
        <v>182</v>
      </c>
      <c r="B193" s="162" t="s">
        <v>2114</v>
      </c>
      <c r="C193" s="162" t="s">
        <v>1287</v>
      </c>
      <c r="D193" s="162">
        <v>1</v>
      </c>
    </row>
    <row r="194" spans="1:4" x14ac:dyDescent="0.2">
      <c r="A194" s="162">
        <v>207</v>
      </c>
      <c r="B194" s="162" t="s">
        <v>2115</v>
      </c>
      <c r="C194" s="162" t="s">
        <v>2116</v>
      </c>
      <c r="D194" s="162">
        <v>1</v>
      </c>
    </row>
    <row r="195" spans="1:4" x14ac:dyDescent="0.2">
      <c r="A195" s="162">
        <v>123</v>
      </c>
      <c r="B195" s="162" t="s">
        <v>2117</v>
      </c>
      <c r="C195" s="162" t="s">
        <v>2118</v>
      </c>
      <c r="D195" s="162">
        <v>3</v>
      </c>
    </row>
    <row r="196" spans="1:4" x14ac:dyDescent="0.2">
      <c r="A196" s="162">
        <v>172</v>
      </c>
      <c r="B196" s="162" t="s">
        <v>2119</v>
      </c>
      <c r="C196" s="162" t="s">
        <v>2120</v>
      </c>
      <c r="D196" s="162">
        <v>2</v>
      </c>
    </row>
    <row r="197" spans="1:4" x14ac:dyDescent="0.2">
      <c r="A197" s="162">
        <v>35</v>
      </c>
      <c r="B197" s="162" t="s">
        <v>2121</v>
      </c>
      <c r="C197" s="162" t="s">
        <v>2122</v>
      </c>
      <c r="D197" s="162">
        <v>1</v>
      </c>
    </row>
    <row r="198" spans="1:4" x14ac:dyDescent="0.2">
      <c r="A198" s="162">
        <v>184</v>
      </c>
      <c r="B198" s="162" t="s">
        <v>2124</v>
      </c>
      <c r="C198" s="162" t="s">
        <v>434</v>
      </c>
      <c r="D198" s="162">
        <v>1</v>
      </c>
    </row>
    <row r="199" spans="1:4" x14ac:dyDescent="0.2">
      <c r="A199" s="162">
        <v>185</v>
      </c>
      <c r="B199" s="162" t="s">
        <v>2125</v>
      </c>
      <c r="C199" s="162" t="s">
        <v>437</v>
      </c>
      <c r="D199" s="162">
        <v>1</v>
      </c>
    </row>
    <row r="200" spans="1:4" x14ac:dyDescent="0.2">
      <c r="A200" s="162">
        <v>36</v>
      </c>
      <c r="B200" s="162" t="s">
        <v>2127</v>
      </c>
      <c r="C200" s="162" t="s">
        <v>444</v>
      </c>
      <c r="D200" s="162">
        <v>1</v>
      </c>
    </row>
    <row r="201" spans="1:4" x14ac:dyDescent="0.2">
      <c r="A201" s="162">
        <v>1</v>
      </c>
      <c r="B201" s="162" t="s">
        <v>2128</v>
      </c>
      <c r="C201" s="162" t="s">
        <v>2129</v>
      </c>
      <c r="D201" s="162">
        <v>2</v>
      </c>
    </row>
    <row r="202" spans="1:4" x14ac:dyDescent="0.2">
      <c r="A202" s="162">
        <v>124</v>
      </c>
      <c r="B202" s="162" t="s">
        <v>2130</v>
      </c>
      <c r="C202" s="162" t="s">
        <v>2131</v>
      </c>
      <c r="D202" s="162">
        <v>1</v>
      </c>
    </row>
    <row r="203" spans="1:4" x14ac:dyDescent="0.2">
      <c r="A203" s="162">
        <v>125</v>
      </c>
      <c r="B203" s="162" t="s">
        <v>2132</v>
      </c>
      <c r="C203" s="162" t="s">
        <v>2133</v>
      </c>
      <c r="D203" s="162">
        <v>2</v>
      </c>
    </row>
    <row r="204" spans="1:4" x14ac:dyDescent="0.2">
      <c r="A204" s="162">
        <v>2</v>
      </c>
      <c r="B204" s="162" t="s">
        <v>2134</v>
      </c>
      <c r="C204" s="162" t="s">
        <v>2135</v>
      </c>
      <c r="D204" s="162">
        <v>1</v>
      </c>
    </row>
    <row r="205" spans="1:4" x14ac:dyDescent="0.2">
      <c r="A205" s="162">
        <v>126</v>
      </c>
      <c r="B205" s="162" t="s">
        <v>2136</v>
      </c>
      <c r="C205" s="162" t="s">
        <v>2137</v>
      </c>
      <c r="D205" s="162">
        <v>1</v>
      </c>
    </row>
    <row r="206" spans="1:4" x14ac:dyDescent="0.2">
      <c r="A206" s="162">
        <v>238</v>
      </c>
      <c r="B206" s="162" t="s">
        <v>2138</v>
      </c>
      <c r="C206" s="162" t="s">
        <v>2139</v>
      </c>
      <c r="D206" s="162">
        <v>3</v>
      </c>
    </row>
    <row r="207" spans="1:4" x14ac:dyDescent="0.2">
      <c r="A207" s="162">
        <v>208</v>
      </c>
      <c r="B207" s="162" t="s">
        <v>2140</v>
      </c>
      <c r="C207" s="162" t="s">
        <v>2141</v>
      </c>
      <c r="D207" s="162">
        <v>1</v>
      </c>
    </row>
    <row r="208" spans="1:4" x14ac:dyDescent="0.2">
      <c r="A208" s="162">
        <v>51</v>
      </c>
      <c r="B208" s="162" t="s">
        <v>2142</v>
      </c>
      <c r="C208" s="162" t="s">
        <v>446</v>
      </c>
      <c r="D208" s="162">
        <v>1</v>
      </c>
    </row>
    <row r="209" spans="1:4" x14ac:dyDescent="0.2">
      <c r="A209" s="162">
        <v>173</v>
      </c>
      <c r="B209" s="162" t="s">
        <v>2143</v>
      </c>
      <c r="C209" s="162" t="s">
        <v>2144</v>
      </c>
      <c r="D209" s="162">
        <v>1</v>
      </c>
    </row>
    <row r="210" spans="1:4" x14ac:dyDescent="0.2">
      <c r="A210" s="162">
        <v>77</v>
      </c>
      <c r="B210" s="162" t="s">
        <v>2146</v>
      </c>
      <c r="C210" s="162" t="s">
        <v>448</v>
      </c>
      <c r="D210" s="162">
        <v>1</v>
      </c>
    </row>
    <row r="211" spans="1:4" x14ac:dyDescent="0.2">
      <c r="A211" s="162">
        <v>245</v>
      </c>
      <c r="B211" s="162" t="s">
        <v>2147</v>
      </c>
      <c r="C211" s="162" t="s">
        <v>449</v>
      </c>
      <c r="D211" s="162">
        <v>1</v>
      </c>
    </row>
    <row r="212" spans="1:4" x14ac:dyDescent="0.2">
      <c r="A212" s="162">
        <v>37</v>
      </c>
      <c r="B212" s="162" t="s">
        <v>2148</v>
      </c>
      <c r="C212" s="162" t="s">
        <v>1290</v>
      </c>
      <c r="D212" s="162">
        <v>1</v>
      </c>
    </row>
    <row r="213" spans="1:4" x14ac:dyDescent="0.2">
      <c r="A213" s="162">
        <v>78</v>
      </c>
      <c r="B213" s="162" t="s">
        <v>2149</v>
      </c>
      <c r="C213" s="162" t="s">
        <v>453</v>
      </c>
      <c r="D213" s="162">
        <v>1</v>
      </c>
    </row>
    <row r="214" spans="1:4" x14ac:dyDescent="0.2">
      <c r="A214" s="162">
        <v>147</v>
      </c>
      <c r="B214" s="162" t="s">
        <v>2150</v>
      </c>
      <c r="C214" s="162" t="s">
        <v>2151</v>
      </c>
      <c r="D214" s="162">
        <v>2</v>
      </c>
    </row>
    <row r="215" spans="1:4" x14ac:dyDescent="0.2">
      <c r="A215" s="162">
        <v>186</v>
      </c>
      <c r="B215" s="162" t="s">
        <v>2152</v>
      </c>
      <c r="C215" s="162" t="s">
        <v>2153</v>
      </c>
      <c r="D215" s="162">
        <v>1</v>
      </c>
    </row>
    <row r="216" spans="1:4" x14ac:dyDescent="0.2">
      <c r="A216" s="162">
        <v>210</v>
      </c>
      <c r="B216" s="162" t="s">
        <v>2154</v>
      </c>
      <c r="C216" s="162" t="s">
        <v>2155</v>
      </c>
      <c r="D216" s="162">
        <v>1</v>
      </c>
    </row>
    <row r="217" spans="1:4" x14ac:dyDescent="0.2">
      <c r="A217" s="162">
        <v>227</v>
      </c>
      <c r="B217" s="162" t="s">
        <v>2156</v>
      </c>
      <c r="C217" s="162" t="s">
        <v>1211</v>
      </c>
      <c r="D217" s="162">
        <v>1</v>
      </c>
    </row>
    <row r="218" spans="1:4" x14ac:dyDescent="0.2">
      <c r="A218" s="162">
        <v>38</v>
      </c>
      <c r="B218" s="162" t="s">
        <v>2157</v>
      </c>
      <c r="C218" s="162" t="s">
        <v>456</v>
      </c>
      <c r="D218" s="162" t="s">
        <v>1975</v>
      </c>
    </row>
    <row r="219" spans="1:4" x14ac:dyDescent="0.2">
      <c r="A219" s="162">
        <v>62</v>
      </c>
      <c r="B219" s="162" t="s">
        <v>2159</v>
      </c>
      <c r="C219" s="162" t="s">
        <v>458</v>
      </c>
      <c r="D219" s="162">
        <v>2</v>
      </c>
    </row>
    <row r="220" spans="1:4" x14ac:dyDescent="0.2">
      <c r="A220" s="162">
        <v>247</v>
      </c>
      <c r="B220" s="162" t="s">
        <v>2160</v>
      </c>
      <c r="C220" s="162" t="s">
        <v>1171</v>
      </c>
      <c r="D220" s="162" t="s">
        <v>1975</v>
      </c>
    </row>
    <row r="221" spans="1:4" x14ac:dyDescent="0.2">
      <c r="A221" s="162">
        <v>211</v>
      </c>
      <c r="B221" s="162" t="s">
        <v>2161</v>
      </c>
      <c r="C221" s="162" t="s">
        <v>2162</v>
      </c>
      <c r="D221" s="162">
        <v>1</v>
      </c>
    </row>
    <row r="222" spans="1:4" x14ac:dyDescent="0.2">
      <c r="A222" s="162">
        <v>159</v>
      </c>
      <c r="B222" s="162" t="s">
        <v>2164</v>
      </c>
      <c r="C222" s="162" t="s">
        <v>461</v>
      </c>
      <c r="D222" s="162">
        <v>1</v>
      </c>
    </row>
    <row r="223" spans="1:4" x14ac:dyDescent="0.2">
      <c r="A223" s="162">
        <v>56</v>
      </c>
      <c r="B223" s="162" t="s">
        <v>2166</v>
      </c>
      <c r="C223" s="162" t="s">
        <v>463</v>
      </c>
      <c r="D223" s="162">
        <v>1</v>
      </c>
    </row>
    <row r="224" spans="1:4" x14ac:dyDescent="0.2">
      <c r="A224" s="162">
        <v>103</v>
      </c>
      <c r="B224" s="162" t="s">
        <v>2167</v>
      </c>
      <c r="C224" s="162" t="s">
        <v>466</v>
      </c>
      <c r="D224" s="162">
        <v>1</v>
      </c>
    </row>
    <row r="225" spans="1:4" x14ac:dyDescent="0.2">
      <c r="A225" s="162">
        <v>10</v>
      </c>
      <c r="B225" s="162" t="s">
        <v>2168</v>
      </c>
      <c r="C225" s="162" t="s">
        <v>2169</v>
      </c>
      <c r="D225" s="162" t="s">
        <v>1975</v>
      </c>
    </row>
    <row r="226" spans="1:4" x14ac:dyDescent="0.2">
      <c r="A226" s="162">
        <v>63</v>
      </c>
      <c r="B226" s="162" t="s">
        <v>2170</v>
      </c>
      <c r="C226" s="162" t="s">
        <v>468</v>
      </c>
      <c r="D226" s="162">
        <v>2</v>
      </c>
    </row>
    <row r="227" spans="1:4" x14ac:dyDescent="0.2">
      <c r="A227" s="162">
        <v>196</v>
      </c>
      <c r="B227" s="162" t="s">
        <v>2171</v>
      </c>
      <c r="C227" s="162" t="s">
        <v>2172</v>
      </c>
      <c r="D227" s="162">
        <v>1</v>
      </c>
    </row>
    <row r="228" spans="1:4" x14ac:dyDescent="0.2">
      <c r="A228" s="162">
        <v>221</v>
      </c>
      <c r="B228" s="162" t="s">
        <v>2173</v>
      </c>
      <c r="C228" s="162" t="s">
        <v>1251</v>
      </c>
      <c r="D228" s="162">
        <v>1</v>
      </c>
    </row>
    <row r="229" spans="1:4" x14ac:dyDescent="0.2">
      <c r="A229" s="162">
        <v>174</v>
      </c>
      <c r="B229" s="162" t="s">
        <v>2174</v>
      </c>
      <c r="C229" s="162" t="s">
        <v>469</v>
      </c>
      <c r="D229" s="162">
        <v>1</v>
      </c>
    </row>
    <row r="230" spans="1:4" x14ac:dyDescent="0.2">
      <c r="A230" s="162">
        <v>15</v>
      </c>
      <c r="B230" s="162" t="s">
        <v>2175</v>
      </c>
      <c r="C230" s="162" t="s">
        <v>2176</v>
      </c>
      <c r="D230" s="162">
        <v>1</v>
      </c>
    </row>
    <row r="231" spans="1:4" x14ac:dyDescent="0.2">
      <c r="A231" s="162">
        <v>132</v>
      </c>
      <c r="B231" s="162" t="s">
        <v>2178</v>
      </c>
      <c r="C231" s="162" t="s">
        <v>470</v>
      </c>
      <c r="D231" s="162">
        <v>1</v>
      </c>
    </row>
    <row r="232" spans="1:4" x14ac:dyDescent="0.2">
      <c r="A232" s="162">
        <v>40</v>
      </c>
      <c r="B232" s="162" t="s">
        <v>2180</v>
      </c>
      <c r="C232" s="162" t="s">
        <v>473</v>
      </c>
      <c r="D232" s="162">
        <v>3</v>
      </c>
    </row>
    <row r="233" spans="1:4" x14ac:dyDescent="0.2">
      <c r="A233" s="162">
        <v>148</v>
      </c>
      <c r="B233" s="162" t="s">
        <v>2181</v>
      </c>
      <c r="C233" s="162" t="s">
        <v>474</v>
      </c>
      <c r="D233" s="162">
        <v>4</v>
      </c>
    </row>
    <row r="234" spans="1:4" x14ac:dyDescent="0.2">
      <c r="A234" s="162">
        <v>149</v>
      </c>
      <c r="B234" s="162" t="s">
        <v>2183</v>
      </c>
      <c r="C234" s="162" t="s">
        <v>477</v>
      </c>
      <c r="D234" s="162">
        <v>1</v>
      </c>
    </row>
    <row r="235" spans="1:4" x14ac:dyDescent="0.2">
      <c r="A235" s="162">
        <v>79</v>
      </c>
      <c r="B235" s="162" t="s">
        <v>2184</v>
      </c>
      <c r="C235" s="162" t="s">
        <v>478</v>
      </c>
      <c r="D235" s="162">
        <v>1</v>
      </c>
    </row>
    <row r="236" spans="1:4" x14ac:dyDescent="0.2">
      <c r="A236" s="162">
        <v>239</v>
      </c>
      <c r="B236" s="162" t="s">
        <v>2185</v>
      </c>
      <c r="C236" s="162" t="s">
        <v>2186</v>
      </c>
      <c r="D236" s="162">
        <v>2</v>
      </c>
    </row>
    <row r="237" spans="1:4" x14ac:dyDescent="0.2">
      <c r="A237" s="162">
        <v>240</v>
      </c>
      <c r="B237" s="162" t="s">
        <v>2187</v>
      </c>
      <c r="C237" s="162" t="s">
        <v>2188</v>
      </c>
      <c r="D237" s="162">
        <v>3</v>
      </c>
    </row>
    <row r="238" spans="1:4" x14ac:dyDescent="0.2">
      <c r="A238" s="162">
        <v>127</v>
      </c>
      <c r="B238" s="162" t="s">
        <v>2189</v>
      </c>
      <c r="C238" s="162" t="s">
        <v>2190</v>
      </c>
      <c r="D238" s="162">
        <v>4</v>
      </c>
    </row>
    <row r="239" spans="1:4" x14ac:dyDescent="0.2">
      <c r="A239" s="162">
        <v>57</v>
      </c>
      <c r="B239" s="162" t="s">
        <v>2191</v>
      </c>
      <c r="C239" s="162" t="s">
        <v>481</v>
      </c>
      <c r="D239" s="162">
        <v>1</v>
      </c>
    </row>
    <row r="240" spans="1:4" x14ac:dyDescent="0.2">
      <c r="A240" s="162">
        <v>175</v>
      </c>
      <c r="B240" s="162" t="s">
        <v>2192</v>
      </c>
      <c r="C240" s="162" t="s">
        <v>482</v>
      </c>
      <c r="D240" s="162">
        <v>1</v>
      </c>
    </row>
    <row r="241" spans="1:4" x14ac:dyDescent="0.2">
      <c r="A241" s="162">
        <v>133</v>
      </c>
      <c r="B241" s="162" t="s">
        <v>2193</v>
      </c>
      <c r="C241" s="162" t="s">
        <v>483</v>
      </c>
      <c r="D241" s="162">
        <v>1</v>
      </c>
    </row>
    <row r="242" spans="1:4" x14ac:dyDescent="0.2">
      <c r="A242" s="162">
        <v>128</v>
      </c>
      <c r="B242" s="162" t="s">
        <v>2194</v>
      </c>
      <c r="C242" s="162" t="s">
        <v>2195</v>
      </c>
      <c r="D242" s="162">
        <v>1</v>
      </c>
    </row>
    <row r="243" spans="1:4" x14ac:dyDescent="0.2">
      <c r="A243" s="162">
        <v>241</v>
      </c>
      <c r="B243" s="162" t="s">
        <v>2196</v>
      </c>
      <c r="C243" s="162" t="s">
        <v>2197</v>
      </c>
      <c r="D243" s="162">
        <v>1</v>
      </c>
    </row>
    <row r="244" spans="1:4" x14ac:dyDescent="0.2">
      <c r="A244" s="162">
        <v>39</v>
      </c>
      <c r="B244" s="162" t="s">
        <v>2199</v>
      </c>
      <c r="C244" s="162" t="s">
        <v>484</v>
      </c>
      <c r="D244" s="162">
        <v>3</v>
      </c>
    </row>
    <row r="245" spans="1:4" x14ac:dyDescent="0.2">
      <c r="A245" s="162">
        <v>187</v>
      </c>
      <c r="B245" s="162" t="s">
        <v>2200</v>
      </c>
      <c r="C245" s="162" t="s">
        <v>486</v>
      </c>
      <c r="D245" s="162">
        <v>1</v>
      </c>
    </row>
    <row r="246" spans="1:4" x14ac:dyDescent="0.2">
      <c r="A246" s="162">
        <v>176</v>
      </c>
      <c r="B246" s="162" t="s">
        <v>2201</v>
      </c>
      <c r="C246" s="162" t="s">
        <v>2202</v>
      </c>
      <c r="D246" s="162">
        <v>1</v>
      </c>
    </row>
    <row r="247" spans="1:4" x14ac:dyDescent="0.2">
      <c r="A247" s="162">
        <v>197</v>
      </c>
      <c r="B247" s="162" t="s">
        <v>2203</v>
      </c>
      <c r="C247" s="162" t="s">
        <v>2204</v>
      </c>
      <c r="D247" s="162">
        <v>2</v>
      </c>
    </row>
    <row r="248" spans="1:4" x14ac:dyDescent="0.2">
      <c r="A248" s="162">
        <v>91</v>
      </c>
      <c r="B248" s="162" t="s">
        <v>2205</v>
      </c>
      <c r="C248" s="162" t="s">
        <v>2206</v>
      </c>
      <c r="D248" s="162">
        <v>4</v>
      </c>
    </row>
    <row r="249" spans="1:4" x14ac:dyDescent="0.2">
      <c r="A249" s="162">
        <v>129</v>
      </c>
      <c r="B249" s="162" t="s">
        <v>2207</v>
      </c>
      <c r="C249" s="162" t="s">
        <v>2208</v>
      </c>
      <c r="D249" s="162">
        <v>4</v>
      </c>
    </row>
    <row r="250" spans="1:4" x14ac:dyDescent="0.2">
      <c r="A250" s="162">
        <v>104</v>
      </c>
      <c r="B250" s="162" t="s">
        <v>2209</v>
      </c>
      <c r="C250" s="162" t="s">
        <v>1132</v>
      </c>
      <c r="D250" s="162">
        <v>1</v>
      </c>
    </row>
    <row r="251" spans="1:4" x14ac:dyDescent="0.2">
      <c r="A251" s="162">
        <v>134</v>
      </c>
      <c r="B251" s="162" t="s">
        <v>2210</v>
      </c>
      <c r="C251" s="162" t="s">
        <v>489</v>
      </c>
      <c r="D251" s="162">
        <v>1</v>
      </c>
    </row>
    <row r="252" spans="1:4" x14ac:dyDescent="0.2">
      <c r="A252" s="162">
        <v>228</v>
      </c>
      <c r="B252" s="162" t="s">
        <v>2211</v>
      </c>
      <c r="C252" s="162" t="s">
        <v>2212</v>
      </c>
      <c r="D252" s="162">
        <v>1</v>
      </c>
    </row>
    <row r="253" spans="1:4" x14ac:dyDescent="0.2">
      <c r="A253" s="162">
        <v>105</v>
      </c>
      <c r="B253" s="162" t="s">
        <v>2213</v>
      </c>
      <c r="C253" s="162" t="s">
        <v>2214</v>
      </c>
      <c r="D253" s="162">
        <v>1</v>
      </c>
    </row>
    <row r="254" spans="1:4" x14ac:dyDescent="0.2">
      <c r="A254" s="162">
        <v>150</v>
      </c>
      <c r="B254" s="162" t="s">
        <v>2216</v>
      </c>
      <c r="C254" s="162" t="s">
        <v>492</v>
      </c>
      <c r="D254" s="162">
        <v>1</v>
      </c>
    </row>
    <row r="255" spans="1:4" x14ac:dyDescent="0.2">
      <c r="A255" s="162">
        <v>242</v>
      </c>
      <c r="B255" s="162" t="s">
        <v>2217</v>
      </c>
      <c r="C255" s="162" t="s">
        <v>2218</v>
      </c>
      <c r="D255" s="162">
        <v>1</v>
      </c>
    </row>
    <row r="256" spans="1:4" x14ac:dyDescent="0.2">
      <c r="A256" s="162">
        <v>58</v>
      </c>
      <c r="B256" s="162" t="s">
        <v>2219</v>
      </c>
      <c r="C256" s="162" t="s">
        <v>2220</v>
      </c>
      <c r="D256" s="162">
        <v>1</v>
      </c>
    </row>
    <row r="257" spans="1:4" x14ac:dyDescent="0.2">
      <c r="A257" s="162">
        <v>177</v>
      </c>
      <c r="B257" s="162" t="s">
        <v>2221</v>
      </c>
      <c r="C257" s="162" t="s">
        <v>494</v>
      </c>
      <c r="D257" s="162">
        <v>1</v>
      </c>
    </row>
    <row r="258" spans="1:4" x14ac:dyDescent="0.2">
      <c r="A258" s="162">
        <v>41</v>
      </c>
      <c r="B258" s="162" t="s">
        <v>2223</v>
      </c>
      <c r="C258" s="162" t="s">
        <v>498</v>
      </c>
      <c r="D258" s="162">
        <v>1</v>
      </c>
    </row>
    <row r="259" spans="1:4" x14ac:dyDescent="0.2">
      <c r="A259" s="162">
        <v>244</v>
      </c>
      <c r="B259" s="162" t="s">
        <v>2225</v>
      </c>
      <c r="C259" s="162" t="s">
        <v>503</v>
      </c>
      <c r="D259" s="162" t="s">
        <v>1975</v>
      </c>
    </row>
    <row r="260" spans="1:4" x14ac:dyDescent="0.2">
      <c r="A260" s="162">
        <v>42</v>
      </c>
      <c r="B260" s="162" t="s">
        <v>2227</v>
      </c>
      <c r="C260" s="162" t="s">
        <v>507</v>
      </c>
      <c r="D260" s="162">
        <v>1</v>
      </c>
    </row>
  </sheetData>
  <sheetProtection password="C911" sheet="1" objects="1" scenarios="1"/>
  <autoFilter ref="A1:D260">
    <sortState ref="A2:D260">
      <sortCondition ref="C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0"/>
  <sheetViews>
    <sheetView topLeftCell="A53" zoomScale="80" zoomScaleNormal="80" workbookViewId="0">
      <selection activeCell="C57" sqref="C57"/>
    </sheetView>
  </sheetViews>
  <sheetFormatPr defaultColWidth="12.5703125" defaultRowHeight="12.75" x14ac:dyDescent="0.2"/>
  <cols>
    <col min="1" max="1" width="12.5703125" style="227"/>
    <col min="2" max="2" width="41.42578125" style="230" customWidth="1"/>
    <col min="3" max="3" width="129" style="226" customWidth="1"/>
    <col min="4" max="16384" width="12.5703125" style="227"/>
  </cols>
  <sheetData>
    <row r="2" spans="1:3" ht="27" customHeight="1" x14ac:dyDescent="0.2">
      <c r="B2" s="378" t="str">
        <f ca="1">Translations!A142</f>
        <v>Instructions</v>
      </c>
      <c r="C2" s="378"/>
    </row>
    <row r="3" spans="1:3" s="228" customFormat="1" ht="22.5" customHeight="1" x14ac:dyDescent="0.2">
      <c r="B3" s="231" t="str">
        <f ca="1">Translations!A143</f>
        <v>Language</v>
      </c>
      <c r="C3" s="232" t="str">
        <f ca="1">Translations!A152</f>
        <v>Choose the language in the Framework tab (líne B2) and select the component (line H2)</v>
      </c>
    </row>
    <row r="4" spans="1:3" s="228" customFormat="1" ht="90" customHeight="1" x14ac:dyDescent="0.2">
      <c r="B4" s="233" t="str">
        <f ca="1">Translations!A144</f>
        <v xml:space="preserve">Inserting new lines in any section </v>
      </c>
      <c r="C4" s="232" t="str">
        <f ca="1">Translations!A153</f>
        <v>If there is a need to insert more lines, please:
1. Select entire existing line(s)
2. Copy
3. Right-click and Insert Copied Cells (before the selected line)</v>
      </c>
    </row>
    <row r="5" spans="1:3" ht="19.5" customHeight="1" x14ac:dyDescent="0.2">
      <c r="A5" s="229"/>
      <c r="B5" s="377" t="str">
        <f ca="1">Translations!A7</f>
        <v>A. Program details</v>
      </c>
      <c r="C5" s="377"/>
    </row>
    <row r="6" spans="1:3" ht="22.5" customHeight="1" x14ac:dyDescent="0.2">
      <c r="B6" s="234" t="str">
        <f ca="1">Translations!A145</f>
        <v>Country / Applicant</v>
      </c>
      <c r="C6" s="224" t="str">
        <f ca="1">Translations!A154</f>
        <v>Please select the name of the applicant</v>
      </c>
    </row>
    <row r="7" spans="1:3" ht="50.25" customHeight="1" x14ac:dyDescent="0.2">
      <c r="B7" s="234" t="str">
        <f ca="1">Translations!A14</f>
        <v>Principal Recipients</v>
      </c>
      <c r="C7" s="223" t="str">
        <f ca="1">Translations!A155</f>
        <v>Please select the Principal Recipients from the drop-down menu or add a new Principal Recipient by typing in the name in the respective field.</v>
      </c>
    </row>
    <row r="8" spans="1:3" ht="51.75" customHeight="1" x14ac:dyDescent="0.2">
      <c r="B8" s="234" t="str">
        <f ca="1">Translations!A146</f>
        <v>Component</v>
      </c>
      <c r="C8" s="223" t="str">
        <f ca="1">Translations!A156</f>
        <v>Select the component for this funding request on on the Framework sheet. By doing so, it will get prepopulated in the "Performance Framework" sheet  and the relevant drop-down boxes in various sections of the template will be activated. One can also choose to complete a blank version of the template which will not offer any drop-down boxes and all fields will have to be filled in manually.</v>
      </c>
    </row>
    <row r="9" spans="1:3" ht="22.5" customHeight="1" x14ac:dyDescent="0.2">
      <c r="B9" s="234" t="str">
        <f ca="1">Translations!A147</f>
        <v>Start Year</v>
      </c>
      <c r="C9" s="223" t="str">
        <f ca="1">Translations!A157</f>
        <v>Indicate the calendar year when the grant will start</v>
      </c>
    </row>
    <row r="10" spans="1:3" ht="22.5" customHeight="1" x14ac:dyDescent="0.2">
      <c r="B10" s="234" t="str">
        <f ca="1">Translations!A148</f>
        <v>Start Month</v>
      </c>
      <c r="C10" s="223" t="str">
        <f ca="1">Translations!A158</f>
        <v>Indicate the month when the grant will start</v>
      </c>
    </row>
    <row r="11" spans="1:3" ht="128.25" customHeight="1" x14ac:dyDescent="0.2">
      <c r="B11" s="234" t="str">
        <f ca="1">Translations!A12</f>
        <v>Annual Reporting Cycle</v>
      </c>
      <c r="C11" s="223" t="str">
        <f ca="1">Translations!A159</f>
        <v>1. Include the agreed annual reporting cycle for global fund programmatic and financial reporting. It is usually aligned to in-country reporting cycles for programmatic results and/or to the fiscal cycle in the country, for example, Jan-Dec, Jul-Jun, Apr-Mar, Oct-Sep, etc. 
2. In cases where in-country programmatic reporting cycles and fiscal cycles are different, agree on one common reporting cycle i.e. either aligned to programmatic reporting cycle or to the fiscal cycle.
3.It is strongly encouraged that Programmatic and financial years are aligned.</v>
      </c>
    </row>
    <row r="12" spans="1:3" ht="24" customHeight="1" x14ac:dyDescent="0.2">
      <c r="B12" s="377" t="str">
        <f ca="1">Translations!A16</f>
        <v>B. Reporting periods</v>
      </c>
      <c r="C12" s="377"/>
    </row>
    <row r="13" spans="1:3" ht="229.5" customHeight="1" x14ac:dyDescent="0.2">
      <c r="B13" s="234" t="str">
        <f ca="1">Translations!A26</f>
        <v xml:space="preserve">Period </v>
      </c>
      <c r="C13" s="223" t="str">
        <f ca="1">Translations!A160</f>
        <v>1. The reporting periods will be prepopulated based on the annual reporting cycle and the reporting frequency agreed with the country. In the subsequent sections, you will be required to include the targets in the relevant periods based on the grant start dates.
2. In order to align the grant start dates with the country programmatic and fiscal reporting cycles, the first and last reporting periods of a grant could be longer or shorter than 12 months. The first period of the grant can be as short as 6 months or as long as 18 months.
For example, if the grant is signed on 1st of April and the in-country reporting cycle for the country is January to December, the first Disbursement Request should cover the period from April- December i.e. the remaining nine months (plus a buffer). This will align the execution period to the country reporting cycle and allow the Global Fund Secretariat to make an annual funding decision for the second execution period for full 12 months, i.e. January-December</v>
      </c>
    </row>
    <row r="14" spans="1:3" ht="23.25" customHeight="1" x14ac:dyDescent="0.2">
      <c r="B14" s="234" t="str">
        <f ca="1">Translations!A17</f>
        <v xml:space="preserve">PU due </v>
      </c>
      <c r="C14" s="223" t="str">
        <f ca="1">Translations!A161</f>
        <v>Select "Yes" or "No" depending on the agreed frequency of progress update submission</v>
      </c>
    </row>
    <row r="15" spans="1:3" ht="23.25" customHeight="1" x14ac:dyDescent="0.2">
      <c r="B15" s="234" t="str">
        <f ca="1">Translations!A18</f>
        <v>PU/DR due</v>
      </c>
      <c r="C15" s="223" t="str">
        <f ca="1">Translations!A162</f>
        <v>Select "Yes" or "No" depending on the agreed frequency of Progress Update and Disbursement Request submission</v>
      </c>
    </row>
    <row r="16" spans="1:3" ht="24" customHeight="1" x14ac:dyDescent="0.2">
      <c r="B16" s="377" t="str">
        <f ca="1">Translations!A29</f>
        <v>C. Program goals and impact indicators</v>
      </c>
      <c r="C16" s="377"/>
    </row>
    <row r="17" spans="2:3" ht="41.25" customHeight="1" x14ac:dyDescent="0.2">
      <c r="B17" s="234" t="str">
        <f ca="1">Translations!A149</f>
        <v>Goals</v>
      </c>
      <c r="C17" s="223" t="str">
        <f ca="1">Translations!A163</f>
        <v xml:space="preserve">Goal(s) are broad and overarching statements of a desired, medium to long-term impact of the program and should be consistent with the national strategic plan. </v>
      </c>
    </row>
    <row r="18" spans="2:3" ht="33" customHeight="1" x14ac:dyDescent="0.2">
      <c r="B18" s="234" t="str">
        <f ca="1">Translations!A31</f>
        <v>Linked to goal(s) #</v>
      </c>
      <c r="C18" s="223" t="str">
        <f ca="1">Translations!A164</f>
        <v xml:space="preserve">For each of the indicators, specify the goal number(s) they relate to. One indicator may relate to multiple goals. </v>
      </c>
    </row>
    <row r="19" spans="2:3" ht="145.5" customHeight="1" x14ac:dyDescent="0.2">
      <c r="B19" s="234" t="str">
        <f ca="1">Translations!A32</f>
        <v>Impact indicator</v>
      </c>
      <c r="C19" s="223" t="str">
        <f ca="1">Translations!A165</f>
        <v>1. Impact indicators are related to the defined goal(s). Under "impact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goals, appropriate country specific indicators could be included by overwriting this drop down box. The selected indicators should be in line with the national strategic plan and its respective M&amp;E plan. 
2. When adding a custom indicator, code it as follows- 
Disease Impact- other 1. 
For example, for HIV, it should be included as-
HIV I- other 1: Percentage of ….</v>
      </c>
    </row>
    <row r="20" spans="2:3" ht="71.25" customHeight="1" x14ac:dyDescent="0.2">
      <c r="B20" s="234" t="str">
        <f ca="1">Translations!A34</f>
        <v>Baseline value</v>
      </c>
      <c r="C20" s="223" t="str">
        <f ca="1">Translations!A166</f>
        <v>Baselines serve as the starting point against which the performance of the program will be measured. Baselines refer to the latest available results from valid data sources. Baseline data (value, year and source) need to be provided for each indicator. If no data is available, then baselines should be determined during the implementation of the grant.</v>
      </c>
    </row>
    <row r="21" spans="2:3" ht="30.75" customHeight="1" x14ac:dyDescent="0.2">
      <c r="B21" s="234" t="str">
        <f ca="1">Translations!A35</f>
        <v>Baseline Year</v>
      </c>
      <c r="C21" s="223" t="str">
        <f ca="1">Translations!A167</f>
        <v>Indicate the baseline year</v>
      </c>
    </row>
    <row r="22" spans="2:3" ht="66.75" customHeight="1" x14ac:dyDescent="0.2">
      <c r="B22" s="234" t="str">
        <f ca="1">Translations!A36</f>
        <v>Baseline Source</v>
      </c>
      <c r="C22" s="223" t="str">
        <f ca="1">Translations!A168</f>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row>
    <row r="23" spans="2:3" ht="57" customHeight="1" x14ac:dyDescent="0.2">
      <c r="B23" s="234" t="str">
        <f ca="1">Translations!A37</f>
        <v>Targets</v>
      </c>
      <c r="C23" s="223" t="str">
        <f ca="1">Translations!A169</f>
        <v xml:space="preserve">Targets should be consistent wtih the national strategic plan or any other updated and agreed country targets. These should be included according to the frequency of their measurement. For example, if surveys are conducted in year 1 and 3, only in these years targets should be provided. Please include the targets in the calendar year during which the data will be collected. </v>
      </c>
    </row>
    <row r="24" spans="2:3" ht="30.75" customHeight="1" x14ac:dyDescent="0.2">
      <c r="B24" s="234" t="str">
        <f ca="1">Translations!A73</f>
        <v>Report due date</v>
      </c>
      <c r="C24" s="223" t="str">
        <f ca="1">Translations!A170</f>
        <v>Indicate the timelines when results for the impact indicators will be available in the country</v>
      </c>
    </row>
    <row r="25" spans="2:3" ht="113.25" customHeight="1" x14ac:dyDescent="0.2">
      <c r="B25" s="234" t="str">
        <f ca="1">Translations!A150</f>
        <v>Comments</v>
      </c>
      <c r="C25" s="223" t="str">
        <f ca="1">Translations!A171</f>
        <v>This column should be used to include-
1. Data sources if they are different from baseline data sources.
2. Agency responsible for data collection and reporting, for example, conducting the modeling or surveys.
3. Area covered by the surveys.
4. Estimated timeline when survey results will be available
5. Any change in methodology from previous year.</v>
      </c>
    </row>
    <row r="26" spans="2:3" ht="24" customHeight="1" x14ac:dyDescent="0.2">
      <c r="B26" s="377" t="str">
        <f ca="1">Translations!A75</f>
        <v>D. Program objectives and outcome indicators</v>
      </c>
      <c r="C26" s="377"/>
    </row>
    <row r="27" spans="2:3" ht="52.5" customHeight="1" x14ac:dyDescent="0.2">
      <c r="B27" s="234" t="str">
        <f ca="1">Translations!A151</f>
        <v>Objectives</v>
      </c>
      <c r="C27" s="223" t="str">
        <f ca="1">Translations!A172</f>
        <v>Each goal should have a set of related, more specific objectives that will permit the program to reach the stated goal(s). These objectives should be consistent with the objectives of the national disease control strategic plan.</v>
      </c>
    </row>
    <row r="28" spans="2:3" ht="34.5" customHeight="1" x14ac:dyDescent="0.2">
      <c r="B28" s="234" t="str">
        <f ca="1">Translations!A77</f>
        <v xml:space="preserve">Linked to objective(s) # </v>
      </c>
      <c r="C28" s="223" t="str">
        <f ca="1">Translations!A173</f>
        <v xml:space="preserve">For each of the indicators, specify the objective number(s) they relate to. One indicator may relate to multiple objectives. </v>
      </c>
    </row>
    <row r="29" spans="2:3" ht="87.75" customHeight="1" x14ac:dyDescent="0.2">
      <c r="B29" s="234" t="str">
        <f ca="1">Translations!A78</f>
        <v>Outcome indicator</v>
      </c>
      <c r="C29" s="223" t="str">
        <f ca="1">Translations!A174</f>
        <v>1. Outcome indicators are related to the defined objective(s). Under "outcome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objectives, appropriate country specific indicators could be included by overwriting this drop down box. The selected indicators should be in line with the national disease control strategic plan and its respective M&amp;E plan. 
2. When adding a custom indicator, code it as follows- 
Disease Outcome- other 1. 
For example, for TB, it should be included as-
TB O- other 1: Percentage of ….</v>
      </c>
    </row>
    <row r="30" spans="2:3" ht="67.5" customHeight="1" x14ac:dyDescent="0.2">
      <c r="B30" s="234" t="str">
        <f ca="1">Translations!A34</f>
        <v>Baseline value</v>
      </c>
      <c r="C30" s="223" t="str">
        <f ca="1">Translations!A175</f>
        <v>Baselines serve as the starting point against which the performance of the program will be measured. Baselines refer to the latest available results from valid data sources. Baseline data (value, year and source) need to be provided for each indicator. If no data is available, then baselines should be determined during the implementation of the grant.</v>
      </c>
    </row>
    <row r="31" spans="2:3" ht="28.5" customHeight="1" x14ac:dyDescent="0.2">
      <c r="B31" s="234" t="str">
        <f ca="1">Translations!A35</f>
        <v>Baseline Year</v>
      </c>
      <c r="C31" s="223" t="str">
        <f ca="1">Translations!A176</f>
        <v>Indicate the baseline year</v>
      </c>
    </row>
    <row r="32" spans="2:3" ht="75" customHeight="1" x14ac:dyDescent="0.2">
      <c r="B32" s="234" t="str">
        <f ca="1">Translations!A36</f>
        <v>Baseline Source</v>
      </c>
      <c r="C32" s="223" t="str">
        <f ca="1">Translations!A177</f>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row>
    <row r="33" spans="2:3" ht="64.5" customHeight="1" x14ac:dyDescent="0.2">
      <c r="B33" s="234" t="str">
        <f ca="1">Translations!A37</f>
        <v>Targets</v>
      </c>
      <c r="C33" s="223" t="str">
        <f ca="1">Translations!A178</f>
        <v xml:space="preserve">Targets should be consistent wtih the national strategic plan or any other updated and agreed country targets. These should be included according to the frequency of their measurement. For example, if surveys are conducted in year 1 and 3, only in these years targets should be provided. Please include the targets in the calendar year during which the data will be collected. </v>
      </c>
    </row>
    <row r="34" spans="2:3" ht="28.5" customHeight="1" x14ac:dyDescent="0.2">
      <c r="B34" s="234" t="str">
        <f ca="1">Translations!A73</f>
        <v>Report due date</v>
      </c>
      <c r="C34" s="223" t="str">
        <f ca="1">Translations!A179</f>
        <v>Indicate the timelines when results for the outcome indicators will be available in the country</v>
      </c>
    </row>
    <row r="35" spans="2:3" ht="105.75" customHeight="1" x14ac:dyDescent="0.2">
      <c r="B35" s="234" t="str">
        <f ca="1">Translations!A150</f>
        <v>Comments</v>
      </c>
      <c r="C35" s="223" t="str">
        <f ca="1">Translations!A180</f>
        <v>This column should be used to include-
1. Data sources if they are different from baseline data sources.
2. Agency responsible for data collection and reporting, for example, conducting the modeling or surveys.
3. Area covered by the surveys.
4. Estimated timeline when survey results will be available
5. Any change in methodology from previous year.</v>
      </c>
    </row>
    <row r="36" spans="2:3" ht="24" customHeight="1" x14ac:dyDescent="0.2">
      <c r="B36" s="261" t="str">
        <f ca="1">Translations!A108</f>
        <v>E. Modules</v>
      </c>
      <c r="C36" s="262"/>
    </row>
    <row r="37" spans="2:3" ht="35.25" customHeight="1" x14ac:dyDescent="0.2">
      <c r="B37" s="234" t="str">
        <f ca="1">Translations!A181</f>
        <v>Inserting additional modules</v>
      </c>
      <c r="C37" s="223" t="str">
        <f ca="1">Translations!A182</f>
        <v>Select all rows in the module + Copy  +  Insert copied  cells below the last module (repeat for each additional module you want to include).</v>
      </c>
    </row>
    <row r="38" spans="2:3" ht="28.5" customHeight="1" x14ac:dyDescent="0.2">
      <c r="B38" s="234" t="str">
        <f ca="1">Translations!A109</f>
        <v>Module</v>
      </c>
      <c r="C38" s="223" t="str">
        <f ca="1">Translations!A183</f>
        <v>Select the module names from the drop down list</v>
      </c>
    </row>
    <row r="39" spans="2:3" ht="115.5" customHeight="1" x14ac:dyDescent="0.2">
      <c r="B39" s="234" t="str">
        <f ca="1">Translations!A83</f>
        <v xml:space="preserve">Coverage/Output indicator </v>
      </c>
      <c r="C39" s="223" t="str">
        <f ca="1">Translations!A184</f>
        <v>1. Select the relevant coverage/output indicators from the drop down list.
2. In exceptional cases, a custom indicator could be included. Add the new indicator, if relevant, below the standard coverage indicators.
3. When adding a custom indicator, code it as follows- 
Module- other 1. 
For example, 
CM- other 1: Percentage of ….</v>
      </c>
    </row>
    <row r="40" spans="2:3" ht="66" customHeight="1" x14ac:dyDescent="0.2">
      <c r="B40" s="234" t="str">
        <f ca="1">Translations!A66</f>
        <v>Responsible Principal Recipient</v>
      </c>
      <c r="C40" s="223" t="str">
        <f ca="1">Translations!A185</f>
        <v>If more than one Principal Recipient is envisioned in this request, please list in this field the PR (s) who will be responsible for the implementation of interventions related to this indicator.</v>
      </c>
    </row>
    <row r="41" spans="2:3" ht="71.25" customHeight="1" x14ac:dyDescent="0.2">
      <c r="B41" s="234" t="str">
        <f ca="1">Translations!A64</f>
        <v>Is subset of another indicator (when applicable)</v>
      </c>
      <c r="C41" s="223" t="str">
        <f ca="1">Translations!A186</f>
        <v>If an indicator is a subset of another indicator, indicate the related indicator number. If an indicator is a subset of another indicator for another PR, specify in the comments column. This is to improve verification of reported results, ensure data quality and avoid double counting of portfolio wide results.</v>
      </c>
    </row>
    <row r="42" spans="2:3" ht="51.75" customHeight="1" x14ac:dyDescent="0.2">
      <c r="B42" s="234" t="str">
        <f ca="1">Translations!A44</f>
        <v>Geographic Area
(if Sub-national, specify under “Comments”)</v>
      </c>
      <c r="C42" s="223" t="str">
        <f ca="1">Translations!A187</f>
        <v>Indicate if the targets are National or Subnational. If sub-national, please sepcify the area</v>
      </c>
    </row>
    <row r="43" spans="2:3" ht="169.5" customHeight="1" x14ac:dyDescent="0.2">
      <c r="B43" s="234" t="str">
        <f ca="1">Translations!A188</f>
        <v>Cumulation for Annual Funding Decision</v>
      </c>
      <c r="C43" s="223" t="str">
        <f ca="1">Translations!A189</f>
        <v xml:space="preserve">Depending on the type of indicator, Indicate how the targets will be aggregated over the reporting periods for Annual Funding decision. The drop down list provides three possiblities-
1. Non cumulative: These reflect period specific targets i.e. the value refers to what will be achieved in a particular reporting period irrespective of the targets in the previous periods. In such cases, the relevant periodic targets will be addded up to calculate the indicator ratings at Annual Fnding Decision.
2. Non-cumulative (other): This is applied to indcators that refer to people currently receiving services irrespective of the targets in previous periods, for example, percentage of adults and children currently receiving ART". In such cases, the targets in the last reporting period will be used to calculate the indicator ratings at Annual Fnding Decision. 
3. Cumulative: It refers to targets that are already cumulated over the reporting periods including new plus those from previous periods. Applicable, for example, to Key Populations in HIV program with UIC or reporting systems that can distinguish between old and new clients). In such cases, the targets in the last reporting period will be used to calculate the indicator ratings at Annual Fnding Decision. </v>
      </c>
    </row>
    <row r="44" spans="2:3" ht="67.5" customHeight="1" x14ac:dyDescent="0.2">
      <c r="B44" s="234" t="str">
        <f ca="1">Translations!A34</f>
        <v>Baseline value</v>
      </c>
      <c r="C44" s="223" t="str">
        <f ca="1">Translations!A190</f>
        <v>Baselines serve as the starting point against which the performance of the program will be measured. Baselines refer to the latest available results or current coverage from valid data sources. Baseline data (value, year and source) need to be provided for each indicator. If no data is available, then baselines should be determined during the implementation of the grant.</v>
      </c>
    </row>
    <row r="45" spans="2:3" ht="35.25" customHeight="1" x14ac:dyDescent="0.2">
      <c r="B45" s="234" t="str">
        <f ca="1">Translations!A48</f>
        <v>Baseline N#</v>
      </c>
      <c r="C45" s="223" t="str">
        <f ca="1">Translations!A191</f>
        <v>Include here the numerator value.</v>
      </c>
    </row>
    <row r="46" spans="2:3" ht="35.25" customHeight="1" x14ac:dyDescent="0.2">
      <c r="B46" s="234" t="str">
        <f ca="1">Translations!A49</f>
        <v>Baseline D#</v>
      </c>
      <c r="C46" s="223" t="str">
        <f ca="1">Translations!A192</f>
        <v>Include here the denominator value.  If denominator is not applicable, leave this cell blank.</v>
      </c>
    </row>
    <row r="47" spans="2:3" ht="62.25" customHeight="1" x14ac:dyDescent="0.2">
      <c r="B47" s="234" t="str">
        <f ca="1">Translations!A50</f>
        <v>Baseline %</v>
      </c>
      <c r="C47" s="223" t="str">
        <f ca="1">Translations!A193</f>
        <v>Percentage value is automatically calculated when the numerator and denominator values have been inserted. For indicators that are not in percentage, this field can be left blank. For indicators that are set in percentage only the fields for numerator value (N#) and denominator value (D#) can be left blank.</v>
      </c>
    </row>
    <row r="48" spans="2:3" ht="32.25" customHeight="1" x14ac:dyDescent="0.2">
      <c r="B48" s="234" t="str">
        <f ca="1">Translations!A35</f>
        <v>Baseline Year</v>
      </c>
      <c r="C48" s="223" t="str">
        <f ca="1">Translations!A194</f>
        <v>Indicate the baseline year</v>
      </c>
    </row>
    <row r="49" spans="2:3" ht="61.5" customHeight="1" x14ac:dyDescent="0.2">
      <c r="B49" s="234" t="str">
        <f ca="1">Translations!A36</f>
        <v>Baseline Source</v>
      </c>
      <c r="C49" s="223" t="str">
        <f ca="1">Translations!A195</f>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row>
    <row r="50" spans="2:3" ht="105" customHeight="1" x14ac:dyDescent="0.2">
      <c r="B50" s="234" t="str">
        <f ca="1">Translations!A42</f>
        <v>Required disaggregation</v>
      </c>
      <c r="C50" s="223" t="str">
        <f ca="1">Translations!A196</f>
        <v xml:space="preserve">In order to ensure equity and to ensure that programs are reaching the key popopulations at risk or most affected, some selected indicators from the GF core list of indicators require reporting of disaggregated results. This column will be prepopulated to indicate the disaggregation categories against which results will be reported in the progress updates during grant implementation. The baselines (values, year and source) for the relevant indicators, for each of the disaggregation categories are to be included in a separate tab on this workbook. The indicator definitions and disaggregation categories for such indicators get prepopulated from the performance framework sheet. In case of a custom indicator i.e. not from the core list of indicators, will need to be manually added to the disaggregation sheet. Please note that the GF does not require disaggregation of targets, however the results are to be disaggregated and will be compared against the baseline values. </v>
      </c>
    </row>
    <row r="51" spans="2:3" ht="83.25" customHeight="1" x14ac:dyDescent="0.2">
      <c r="B51" s="234" t="str">
        <f ca="1">Translations!A37</f>
        <v>Targets</v>
      </c>
      <c r="C51" s="223" t="str">
        <f ca="1">Translations!A197</f>
        <v>1. Include here the targets for each indicator (Provide numerator value, denominator value and percentage)
2. Targets in the performance framework should be based on the programmatic gap analysis in the concept note.
3. For indicators that are not in percentage only provide the numerator value. Please note that not all indicators need to be reported during each period. Only include targets for periods when data will be collected.</v>
      </c>
    </row>
    <row r="52" spans="2:3" ht="163.5" customHeight="1" x14ac:dyDescent="0.2">
      <c r="B52" s="234" t="str">
        <f ca="1">Translations!A74</f>
        <v>Comments</v>
      </c>
      <c r="C52" s="223" t="str">
        <f ca="1">Translations!A202</f>
        <v xml:space="preserve">Please describe any relevant information related to coverage/output indicators and targets.
This should include, for example: coverage of related key services (eg. describing ANC attendance rates when setting PMTCT targets), size of the target population and the  data sources used to  generate population size estimates. If baselines are not available or no population size estimates are available, Describe timeframe and process required to obtain them. For interventions that include a package of services, describe components of the package. Provide a brief definition of the numerator and denominator of the indicator, the data sources that will be used for reporting, and if there are any M&amp;E systems issues that may limit the ability to report on this indicator. </v>
      </c>
    </row>
    <row r="53" spans="2:3" ht="24" customHeight="1" x14ac:dyDescent="0.2">
      <c r="B53" s="377" t="str">
        <f ca="1">Translations!$A$43</f>
        <v xml:space="preserve">WorkplanTracking Measures </v>
      </c>
      <c r="C53" s="377"/>
    </row>
    <row r="54" spans="2:3" ht="83.25" customHeight="1" x14ac:dyDescent="0.2">
      <c r="B54" s="234" t="str">
        <f ca="1">Translations!$A$43</f>
        <v xml:space="preserve">WorkplanTracking Measures </v>
      </c>
      <c r="C54" s="223" t="str">
        <f ca="1">Translations!A203</f>
        <v>Workplan Tracking Measures (WPTMs) are to be included for modules and interventions that do not have suitable coverage/output indicators to measure progress over the grant implementation period and/or when the module/intervention budget constitues ≥30% of the component budget, for example- CSS, Removing legal barriers to access, some interventions related to HSS, and interventions addressing gender inequalities, RMNCH linkages, Gender Based Violence, or any other disease specific interventions.</v>
      </c>
    </row>
    <row r="55" spans="2:3" ht="55.5" customHeight="1" x14ac:dyDescent="0.2">
      <c r="B55" s="234" t="str">
        <f ca="1">Translations!$A$120</f>
        <v>Intervention</v>
      </c>
      <c r="C55" s="223" t="str">
        <f ca="1">Translations!$A$204</f>
        <v>Under each module, select the intervention related to the tracking measure from the drop down list. The interventions selected here should be linked to the interventions under detailed budget</v>
      </c>
    </row>
    <row r="56" spans="2:3" ht="85.5" customHeight="1" x14ac:dyDescent="0.2">
      <c r="B56" s="234" t="str">
        <f ca="1">Translations!$A$55</f>
        <v>Key Activities</v>
      </c>
      <c r="C56" s="223" t="str">
        <f ca="1">Translations!$A$205</f>
        <v>1. Identify the measures linked to the activities planned during the reporting period that will be used to track progress of their implementation. 
2. These could include qualitative milestones and/or input/process measures with numeric targets (no more than 200 characters each) 
3. 3-5 measures per reporting period could be included across various modules and interventions. The choice of these measures may vary from one period to another. All reporting periods need not have milestones/targets.</v>
      </c>
    </row>
    <row r="57" spans="2:3" ht="88.5" customHeight="1" x14ac:dyDescent="0.2">
      <c r="B57" s="234" t="str">
        <f ca="1">Translations!$A$58</f>
        <v>Milestones/Targets</v>
      </c>
      <c r="C57" s="223" t="str">
        <f ca="1">Translations!$A$206</f>
        <v>1. Identify the measures linked to the activities planned during the reporting period that will be used to track progress of their implementation. 
2. These could include qualitative milestones and/or input/process measures with numeric targets (no more than 200 characters each) 
3. 3-5 measures per reporting period could be included across various modules and interventions. The choice of these measures may vary from one period to another. All reporting periods need not have milestones/targets.</v>
      </c>
    </row>
    <row r="58" spans="2:3" ht="78" customHeight="1" x14ac:dyDescent="0.2">
      <c r="B58" s="234" t="str">
        <f ca="1">Translations!A57</f>
        <v>Criterion for completion
milestone/target</v>
      </c>
      <c r="C58" s="223" t="str">
        <f ca="1">Translations!$A$207</f>
        <v>Specify the criteion agreed between the country and the country team that will be used to assess the completion or achievement of a particular milestone/target. For example, for the milestone, "Needs assessment conducted", the criterion for completion could be that the report of the needs assessment is endorsed by relevant authorities and report publisehd and disseminated on the website.</v>
      </c>
    </row>
    <row r="59" spans="2:3" ht="30.75" customHeight="1" x14ac:dyDescent="0.2">
      <c r="B59" s="234" t="str">
        <f ca="1">Translations!$A$72</f>
        <v>Timelines</v>
      </c>
      <c r="C59" s="223" t="str">
        <f ca="1">Translations!$A$208</f>
        <v>Indicate the period in which the milestone/target is due to be reported by selecting "X" from the drop down list.</v>
      </c>
    </row>
    <row r="60" spans="2:3" ht="31.5" customHeight="1" x14ac:dyDescent="0.2">
      <c r="B60" s="234" t="str">
        <f ca="1">Translations!$A$74</f>
        <v>Comments</v>
      </c>
      <c r="C60" s="223" t="str">
        <f ca="1">Translations!$A$209</f>
        <v>Include any relevant information related to the selected activties and the WPTMs</v>
      </c>
    </row>
  </sheetData>
  <sheetProtection password="C66B" sheet="1" objects="1" scenarios="1"/>
  <mergeCells count="6">
    <mergeCell ref="B53:C53"/>
    <mergeCell ref="B2:C2"/>
    <mergeCell ref="B5:C5"/>
    <mergeCell ref="B12:C12"/>
    <mergeCell ref="B16:C16"/>
    <mergeCell ref="B26:C26"/>
  </mergeCells>
  <pageMargins left="0.75" right="0.75" top="1" bottom="1" header="0.5" footer="0.5"/>
  <pageSetup paperSize="9"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sheetPr>
  <dimension ref="A1:AD436"/>
  <sheetViews>
    <sheetView showRuler="0" zoomScaleSheetLayoutView="100" workbookViewId="0">
      <pane ySplit="2" topLeftCell="A3" activePane="bottomLeft" state="frozen"/>
      <selection activeCell="O1" sqref="O1"/>
      <selection pane="bottomLeft" activeCell="G4" sqref="G4"/>
    </sheetView>
  </sheetViews>
  <sheetFormatPr defaultColWidth="8.85546875" defaultRowHeight="12.75" x14ac:dyDescent="0.2"/>
  <cols>
    <col min="1" max="2" width="14.28515625" style="2" bestFit="1" customWidth="1"/>
    <col min="3" max="3" width="14.42578125" style="2" customWidth="1"/>
    <col min="4" max="4" width="12.42578125" style="2" bestFit="1" customWidth="1"/>
    <col min="5" max="5" width="14.28515625" style="2" customWidth="1"/>
    <col min="6" max="6" width="2.42578125" style="2" customWidth="1"/>
    <col min="7" max="7" width="19.85546875" style="2" bestFit="1" customWidth="1"/>
    <col min="8" max="12" width="19.85546875" style="2" customWidth="1"/>
    <col min="13" max="13" width="11.42578125" style="2" bestFit="1" customWidth="1"/>
    <col min="14" max="15" width="46.5703125" style="2" customWidth="1"/>
    <col min="16" max="16" width="18" style="2" customWidth="1"/>
    <col min="17" max="17" width="43.5703125" style="2" bestFit="1" customWidth="1"/>
    <col min="18" max="18" width="97.28515625" style="2" bestFit="1" customWidth="1"/>
    <col min="19" max="19" width="15.42578125" style="2" bestFit="1" customWidth="1"/>
    <col min="20" max="20" width="4.42578125" style="2" customWidth="1"/>
    <col min="21" max="21" width="24.140625" style="2" bestFit="1" customWidth="1"/>
    <col min="22" max="23" width="24.140625" style="2" customWidth="1"/>
    <col min="24" max="24" width="30.140625" style="2" customWidth="1"/>
    <col min="25" max="25" width="38.5703125" style="2" customWidth="1"/>
    <col min="26" max="26" width="3.7109375" style="2" customWidth="1"/>
    <col min="27" max="27" width="8.85546875" style="2"/>
    <col min="28" max="28" width="20.42578125" style="2" customWidth="1"/>
    <col min="29" max="29" width="8.85546875" style="2"/>
    <col min="30" max="30" width="20.7109375" style="2" customWidth="1"/>
    <col min="31" max="16384" width="8.85546875" style="2"/>
  </cols>
  <sheetData>
    <row r="1" spans="1:30" x14ac:dyDescent="0.2">
      <c r="A1" s="15" t="s">
        <v>774</v>
      </c>
      <c r="B1" s="15"/>
      <c r="C1" s="15"/>
      <c r="D1" s="15"/>
      <c r="E1" s="15"/>
      <c r="F1" s="15"/>
      <c r="G1" s="15" t="s">
        <v>65</v>
      </c>
      <c r="H1" s="15"/>
      <c r="I1" s="15"/>
      <c r="J1" s="15"/>
      <c r="K1" s="15"/>
      <c r="L1" s="15"/>
      <c r="M1" s="450" t="s">
        <v>1277</v>
      </c>
      <c r="N1" s="451" t="s">
        <v>1831</v>
      </c>
      <c r="O1" s="450" t="s">
        <v>1281</v>
      </c>
      <c r="P1" s="165" t="s">
        <v>3756</v>
      </c>
      <c r="Q1" s="450" t="s">
        <v>1832</v>
      </c>
      <c r="R1" s="450" t="s">
        <v>66</v>
      </c>
      <c r="S1" s="450" t="s">
        <v>67</v>
      </c>
      <c r="T1" s="450"/>
      <c r="U1" s="450" t="s">
        <v>533</v>
      </c>
      <c r="V1" s="450" t="s">
        <v>641</v>
      </c>
      <c r="W1" s="450" t="s">
        <v>642</v>
      </c>
      <c r="X1" s="450" t="s">
        <v>643</v>
      </c>
      <c r="Y1" s="450" t="s">
        <v>644</v>
      </c>
      <c r="AB1" s="450" t="s">
        <v>4090</v>
      </c>
      <c r="AD1" s="450" t="s">
        <v>4087</v>
      </c>
    </row>
    <row r="2" spans="1:30" x14ac:dyDescent="0.2">
      <c r="A2" s="21" t="s">
        <v>779</v>
      </c>
      <c r="B2" s="21" t="s">
        <v>775</v>
      </c>
      <c r="C2" s="21" t="s">
        <v>776</v>
      </c>
      <c r="D2" s="21" t="s">
        <v>777</v>
      </c>
      <c r="E2" s="21" t="s">
        <v>778</v>
      </c>
      <c r="F2" s="15"/>
      <c r="G2" s="15" t="s">
        <v>65</v>
      </c>
      <c r="H2" s="16" t="s">
        <v>737</v>
      </c>
      <c r="I2" s="16" t="s">
        <v>738</v>
      </c>
      <c r="J2" s="16" t="s">
        <v>739</v>
      </c>
      <c r="K2" s="16" t="s">
        <v>740</v>
      </c>
      <c r="L2" s="16"/>
      <c r="M2" s="450"/>
      <c r="N2" s="452"/>
      <c r="O2" s="450"/>
      <c r="P2" s="24"/>
      <c r="Q2" s="450"/>
      <c r="R2" s="450"/>
      <c r="S2" s="450"/>
      <c r="T2" s="450"/>
      <c r="U2" s="450"/>
      <c r="V2" s="450"/>
      <c r="W2" s="450"/>
      <c r="X2" s="450"/>
      <c r="Y2" s="450"/>
      <c r="AB2" s="450" t="s">
        <v>4090</v>
      </c>
      <c r="AD2" s="450" t="s">
        <v>4090</v>
      </c>
    </row>
    <row r="3" spans="1:30" x14ac:dyDescent="0.2">
      <c r="A3" s="3" t="str">
        <f t="shared" ref="A3:A8" ca="1" si="0">OFFSET($B3,0,LangOffset,1,1)</f>
        <v>Please select…</v>
      </c>
      <c r="B3" s="9" t="s">
        <v>0</v>
      </c>
      <c r="C3" s="9" t="s">
        <v>729</v>
      </c>
      <c r="D3" s="18" t="s">
        <v>716</v>
      </c>
      <c r="E3" s="9" t="s">
        <v>715</v>
      </c>
      <c r="F3" s="3"/>
      <c r="G3" s="3" t="str">
        <f t="shared" ref="G3:G15" ca="1" si="1">OFFSET($H3,0,LangOffset,1,1)</f>
        <v>Please select…</v>
      </c>
      <c r="H3" s="8" t="s">
        <v>0</v>
      </c>
      <c r="I3" s="8" t="s">
        <v>729</v>
      </c>
      <c r="J3" s="18" t="s">
        <v>716</v>
      </c>
      <c r="K3" s="9" t="s">
        <v>715</v>
      </c>
      <c r="L3" s="9"/>
      <c r="M3" s="19" t="e">
        <f>VLOOKUP(MonthSelected,G2:L15,6,FALSE)</f>
        <v>#REF!</v>
      </c>
      <c r="N3" s="22" t="str">
        <f ca="1">Translations!A106</f>
        <v>Please select…</v>
      </c>
      <c r="O3" s="208" t="str">
        <f>Translations!B106</f>
        <v>Please select…</v>
      </c>
      <c r="P3" s="22">
        <f>COUNTIF($Q$3:$Q$436,Q3)</f>
        <v>5</v>
      </c>
      <c r="Q3" s="23" t="s">
        <v>71</v>
      </c>
      <c r="R3" s="23" t="s">
        <v>843</v>
      </c>
      <c r="S3" s="23" t="s">
        <v>103</v>
      </c>
      <c r="T3" s="3"/>
      <c r="U3" s="11" t="str">
        <f ca="1">OFFSET($V3,0,LangOffset,1,1)</f>
        <v>Please select…</v>
      </c>
      <c r="V3" s="11" t="s">
        <v>0</v>
      </c>
      <c r="W3" s="13" t="s">
        <v>729</v>
      </c>
      <c r="X3" s="20" t="s">
        <v>716</v>
      </c>
      <c r="Y3" s="12" t="s">
        <v>715</v>
      </c>
      <c r="AB3" s="164">
        <v>6</v>
      </c>
      <c r="AD3" s="164" t="str">
        <f ca="1">Translations!A69</f>
        <v>Cumulative</v>
      </c>
    </row>
    <row r="4" spans="1:30" x14ac:dyDescent="0.2">
      <c r="A4" s="3">
        <f t="shared" ca="1" si="0"/>
        <v>2014</v>
      </c>
      <c r="B4" s="5">
        <v>2014</v>
      </c>
      <c r="C4" s="5">
        <v>2014</v>
      </c>
      <c r="D4" s="5">
        <v>2014</v>
      </c>
      <c r="E4" s="5">
        <v>2014</v>
      </c>
      <c r="F4" s="3"/>
      <c r="G4" s="3" t="str">
        <f t="shared" ca="1" si="1"/>
        <v>January</v>
      </c>
      <c r="H4" s="8" t="s">
        <v>61</v>
      </c>
      <c r="I4" s="8" t="s">
        <v>734</v>
      </c>
      <c r="J4" s="17" t="s">
        <v>735</v>
      </c>
      <c r="K4" s="9" t="s">
        <v>736</v>
      </c>
      <c r="L4" s="19">
        <v>1</v>
      </c>
      <c r="M4" s="451"/>
      <c r="N4" s="4" t="s">
        <v>70</v>
      </c>
      <c r="O4" s="209" t="s">
        <v>71</v>
      </c>
      <c r="P4" s="22">
        <f t="shared" ref="P4:P67" si="2">COUNTIF($Q$3:$Q$436,Q4)</f>
        <v>5</v>
      </c>
      <c r="Q4" s="23" t="s">
        <v>71</v>
      </c>
      <c r="R4" s="23" t="s">
        <v>73</v>
      </c>
      <c r="S4" s="23" t="s">
        <v>844</v>
      </c>
      <c r="T4" s="3"/>
      <c r="U4" s="11" t="str">
        <f ca="1">OFFSET($V4,0,LangOffset,1,1)</f>
        <v>Current grant</v>
      </c>
      <c r="V4" s="11" t="s">
        <v>534</v>
      </c>
      <c r="W4" s="13" t="s">
        <v>721</v>
      </c>
      <c r="X4" s="10" t="s">
        <v>717</v>
      </c>
      <c r="Y4" s="12" t="s">
        <v>723</v>
      </c>
      <c r="AB4" s="164">
        <v>12</v>
      </c>
      <c r="AD4" s="164" t="str">
        <f ca="1">Translations!A70</f>
        <v>Non-cumulative</v>
      </c>
    </row>
    <row r="5" spans="1:30" x14ac:dyDescent="0.2">
      <c r="A5" s="3">
        <f t="shared" ca="1" si="0"/>
        <v>2015</v>
      </c>
      <c r="B5" s="5">
        <v>2015</v>
      </c>
      <c r="C5" s="5">
        <v>2015</v>
      </c>
      <c r="D5" s="5">
        <v>2015</v>
      </c>
      <c r="E5" s="5">
        <v>2015</v>
      </c>
      <c r="F5" s="3"/>
      <c r="G5" s="3" t="str">
        <f t="shared" ca="1" si="1"/>
        <v>February</v>
      </c>
      <c r="H5" s="5" t="s">
        <v>512</v>
      </c>
      <c r="I5" s="9" t="s">
        <v>747</v>
      </c>
      <c r="J5" s="17" t="s">
        <v>748</v>
      </c>
      <c r="K5" s="9" t="s">
        <v>772</v>
      </c>
      <c r="L5" s="19">
        <v>2</v>
      </c>
      <c r="M5" s="452"/>
      <c r="N5" s="4" t="s">
        <v>72</v>
      </c>
      <c r="O5" s="209" t="s">
        <v>78</v>
      </c>
      <c r="P5" s="22">
        <f t="shared" si="2"/>
        <v>5</v>
      </c>
      <c r="Q5" s="23" t="s">
        <v>71</v>
      </c>
      <c r="R5" s="23" t="s">
        <v>75</v>
      </c>
      <c r="S5" s="23" t="s">
        <v>845</v>
      </c>
      <c r="T5" s="3"/>
      <c r="U5" s="11" t="str">
        <f ca="1">OFFSET($V5,0,LangOffset,1,1)</f>
        <v>Multiple Global Fund grants</v>
      </c>
      <c r="V5" s="11" t="s">
        <v>535</v>
      </c>
      <c r="W5" s="14" t="s">
        <v>725</v>
      </c>
      <c r="X5" s="10" t="s">
        <v>718</v>
      </c>
      <c r="Y5" s="12" t="s">
        <v>727</v>
      </c>
      <c r="AB5" s="164"/>
      <c r="AD5" s="164" t="str">
        <f ca="1">Translations!A71</f>
        <v>Non-cumulative - other</v>
      </c>
    </row>
    <row r="6" spans="1:30" ht="14.25" customHeight="1" x14ac:dyDescent="0.2">
      <c r="A6" s="3">
        <f t="shared" ca="1" si="0"/>
        <v>2016</v>
      </c>
      <c r="B6" s="3">
        <v>2016</v>
      </c>
      <c r="C6" s="3">
        <v>2016</v>
      </c>
      <c r="D6" s="3">
        <v>2016</v>
      </c>
      <c r="E6" s="3">
        <v>2016</v>
      </c>
      <c r="F6" s="3"/>
      <c r="G6" s="3" t="str">
        <f t="shared" ca="1" si="1"/>
        <v>March</v>
      </c>
      <c r="H6" s="5" t="s">
        <v>513</v>
      </c>
      <c r="I6" s="9" t="s">
        <v>749</v>
      </c>
      <c r="J6" s="17" t="s">
        <v>770</v>
      </c>
      <c r="K6" s="9" t="s">
        <v>771</v>
      </c>
      <c r="L6" s="3">
        <v>3</v>
      </c>
      <c r="N6" s="4" t="s">
        <v>74</v>
      </c>
      <c r="O6" s="209" t="s">
        <v>81</v>
      </c>
      <c r="P6" s="22">
        <f t="shared" si="2"/>
        <v>5</v>
      </c>
      <c r="Q6" s="23" t="s">
        <v>71</v>
      </c>
      <c r="R6" s="23" t="s">
        <v>846</v>
      </c>
      <c r="S6" s="23" t="s">
        <v>847</v>
      </c>
      <c r="T6" s="3"/>
      <c r="U6" s="11" t="str">
        <f ca="1">OFFSET($V6,0,LangOffset,1,1)</f>
        <v>Global Fund and other donors</v>
      </c>
      <c r="V6" s="11" t="s">
        <v>536</v>
      </c>
      <c r="W6" s="14" t="s">
        <v>726</v>
      </c>
      <c r="X6" s="10" t="s">
        <v>719</v>
      </c>
      <c r="Y6" s="12" t="s">
        <v>728</v>
      </c>
    </row>
    <row r="7" spans="1:30" x14ac:dyDescent="0.2">
      <c r="A7" s="3">
        <f t="shared" ca="1" si="0"/>
        <v>2017</v>
      </c>
      <c r="B7" s="3">
        <v>2017</v>
      </c>
      <c r="C7" s="3">
        <v>2017</v>
      </c>
      <c r="D7" s="3">
        <v>2017</v>
      </c>
      <c r="E7" s="3">
        <v>2017</v>
      </c>
      <c r="F7" s="3"/>
      <c r="G7" s="3" t="str">
        <f t="shared" ca="1" si="1"/>
        <v>April</v>
      </c>
      <c r="H7" s="3" t="s">
        <v>62</v>
      </c>
      <c r="I7" s="8" t="s">
        <v>741</v>
      </c>
      <c r="J7" s="18" t="s">
        <v>742</v>
      </c>
      <c r="K7" s="9" t="s">
        <v>773</v>
      </c>
      <c r="L7" s="19">
        <v>4</v>
      </c>
      <c r="N7" s="4" t="s">
        <v>76</v>
      </c>
      <c r="O7" s="209" t="s">
        <v>83</v>
      </c>
      <c r="P7" s="22">
        <f t="shared" si="2"/>
        <v>5</v>
      </c>
      <c r="Q7" s="23" t="s">
        <v>71</v>
      </c>
      <c r="R7" s="23" t="s">
        <v>848</v>
      </c>
      <c r="S7" s="23" t="s">
        <v>431</v>
      </c>
      <c r="T7" s="3"/>
      <c r="U7" s="11" t="str">
        <f ca="1">OFFSET($V7,0,LangOffset,1,1)</f>
        <v>National program</v>
      </c>
      <c r="V7" s="11" t="s">
        <v>537</v>
      </c>
      <c r="W7" s="13" t="s">
        <v>722</v>
      </c>
      <c r="X7" s="10" t="s">
        <v>720</v>
      </c>
      <c r="Y7" s="12" t="s">
        <v>724</v>
      </c>
    </row>
    <row r="8" spans="1:30" x14ac:dyDescent="0.2">
      <c r="A8" s="3">
        <f t="shared" ca="1" si="0"/>
        <v>2018</v>
      </c>
      <c r="B8" s="3">
        <v>2018</v>
      </c>
      <c r="C8" s="3">
        <v>2018</v>
      </c>
      <c r="D8" s="3">
        <v>2018</v>
      </c>
      <c r="E8" s="3">
        <v>2018</v>
      </c>
      <c r="F8" s="3"/>
      <c r="G8" s="3" t="str">
        <f t="shared" ca="1" si="1"/>
        <v>May</v>
      </c>
      <c r="H8" s="5" t="s">
        <v>514</v>
      </c>
      <c r="I8" s="9" t="s">
        <v>750</v>
      </c>
      <c r="J8" s="18" t="s">
        <v>768</v>
      </c>
      <c r="K8" s="9" t="s">
        <v>767</v>
      </c>
      <c r="L8" s="3">
        <v>5</v>
      </c>
      <c r="N8" s="4" t="s">
        <v>77</v>
      </c>
      <c r="O8" s="209" t="s">
        <v>87</v>
      </c>
      <c r="P8" s="22">
        <f t="shared" si="2"/>
        <v>1</v>
      </c>
      <c r="Q8" s="23" t="s">
        <v>78</v>
      </c>
      <c r="R8" s="23" t="s">
        <v>79</v>
      </c>
      <c r="S8" s="23" t="s">
        <v>431</v>
      </c>
      <c r="T8" s="3"/>
      <c r="U8" s="3"/>
      <c r="V8" s="3"/>
      <c r="W8" s="3"/>
      <c r="X8" s="3"/>
      <c r="Y8" s="3"/>
    </row>
    <row r="9" spans="1:30" x14ac:dyDescent="0.2">
      <c r="A9" s="3"/>
      <c r="B9" s="5"/>
      <c r="C9" s="9"/>
      <c r="D9" s="9"/>
      <c r="E9" s="9"/>
      <c r="F9" s="3"/>
      <c r="G9" s="3" t="str">
        <f t="shared" ca="1" si="1"/>
        <v>June</v>
      </c>
      <c r="H9" s="5" t="s">
        <v>515</v>
      </c>
      <c r="I9" s="9" t="s">
        <v>751</v>
      </c>
      <c r="J9" s="18" t="s">
        <v>769</v>
      </c>
      <c r="K9" s="9" t="s">
        <v>766</v>
      </c>
      <c r="L9" s="19">
        <v>6</v>
      </c>
      <c r="N9" s="4" t="s">
        <v>80</v>
      </c>
      <c r="O9" s="209" t="s">
        <v>92</v>
      </c>
      <c r="P9" s="22">
        <f t="shared" si="2"/>
        <v>1</v>
      </c>
      <c r="Q9" s="23" t="s">
        <v>81</v>
      </c>
      <c r="R9" s="23" t="s">
        <v>849</v>
      </c>
      <c r="S9" s="23" t="s">
        <v>431</v>
      </c>
      <c r="T9" s="3"/>
      <c r="U9" s="3"/>
      <c r="V9" s="3"/>
      <c r="W9" s="3"/>
      <c r="X9" s="3"/>
      <c r="Y9" s="3"/>
    </row>
    <row r="10" spans="1:30" x14ac:dyDescent="0.2">
      <c r="A10" s="3"/>
      <c r="B10" s="5"/>
      <c r="C10" s="9"/>
      <c r="D10" s="9"/>
      <c r="E10" s="9"/>
      <c r="F10" s="3"/>
      <c r="G10" s="3" t="str">
        <f t="shared" ca="1" si="1"/>
        <v>July</v>
      </c>
      <c r="H10" s="3" t="s">
        <v>63</v>
      </c>
      <c r="I10" s="8" t="s">
        <v>743</v>
      </c>
      <c r="J10" s="8" t="s">
        <v>744</v>
      </c>
      <c r="K10" s="9" t="s">
        <v>765</v>
      </c>
      <c r="L10" s="3">
        <v>7</v>
      </c>
      <c r="N10" s="4" t="s">
        <v>82</v>
      </c>
      <c r="O10" s="209" t="s">
        <v>98</v>
      </c>
      <c r="P10" s="22">
        <f t="shared" si="2"/>
        <v>2</v>
      </c>
      <c r="Q10" s="23" t="s">
        <v>83</v>
      </c>
      <c r="R10" s="23" t="s">
        <v>850</v>
      </c>
      <c r="S10" s="23" t="s">
        <v>431</v>
      </c>
      <c r="T10" s="3"/>
      <c r="U10" s="3"/>
      <c r="V10" s="3"/>
      <c r="W10" s="3"/>
      <c r="X10" s="3"/>
      <c r="Y10" s="3"/>
    </row>
    <row r="11" spans="1:30" x14ac:dyDescent="0.2">
      <c r="A11" s="3"/>
      <c r="B11" s="3"/>
      <c r="C11" s="8"/>
      <c r="D11" s="8"/>
      <c r="E11" s="9"/>
      <c r="F11" s="3"/>
      <c r="G11" s="3" t="str">
        <f t="shared" ca="1" si="1"/>
        <v>August</v>
      </c>
      <c r="H11" s="5" t="s">
        <v>516</v>
      </c>
      <c r="I11" s="9" t="s">
        <v>762</v>
      </c>
      <c r="J11" s="9" t="s">
        <v>763</v>
      </c>
      <c r="K11" s="9" t="s">
        <v>764</v>
      </c>
      <c r="L11" s="19">
        <v>8</v>
      </c>
      <c r="N11" s="4" t="s">
        <v>85</v>
      </c>
      <c r="O11" s="209" t="s">
        <v>101</v>
      </c>
      <c r="P11" s="22">
        <f t="shared" si="2"/>
        <v>2</v>
      </c>
      <c r="Q11" s="23" t="s">
        <v>83</v>
      </c>
      <c r="R11" s="23" t="s">
        <v>84</v>
      </c>
      <c r="S11" s="23" t="s">
        <v>1141</v>
      </c>
      <c r="T11" s="3"/>
      <c r="U11" s="3"/>
      <c r="V11" s="3"/>
      <c r="W11" s="3"/>
      <c r="X11" s="3"/>
      <c r="Y11" s="3"/>
    </row>
    <row r="12" spans="1:30" x14ac:dyDescent="0.2">
      <c r="A12" s="3"/>
      <c r="B12" s="5"/>
      <c r="C12" s="5"/>
      <c r="D12" s="5"/>
      <c r="E12" s="5"/>
      <c r="F12" s="3"/>
      <c r="G12" s="3" t="str">
        <f t="shared" ca="1" si="1"/>
        <v>September</v>
      </c>
      <c r="H12" s="5" t="s">
        <v>517</v>
      </c>
      <c r="I12" s="9" t="s">
        <v>752</v>
      </c>
      <c r="J12" s="9" t="s">
        <v>761</v>
      </c>
      <c r="K12" s="9" t="s">
        <v>760</v>
      </c>
      <c r="L12" s="3">
        <v>9</v>
      </c>
      <c r="N12" s="4" t="s">
        <v>1282</v>
      </c>
      <c r="O12" s="210" t="s">
        <v>1867</v>
      </c>
      <c r="P12" s="22">
        <f t="shared" si="2"/>
        <v>2</v>
      </c>
      <c r="Q12" s="23" t="s">
        <v>87</v>
      </c>
      <c r="R12" s="23" t="s">
        <v>90</v>
      </c>
      <c r="S12" s="23" t="s">
        <v>1142</v>
      </c>
      <c r="T12" s="3"/>
      <c r="U12" s="3"/>
      <c r="V12" s="3"/>
      <c r="W12" s="3"/>
      <c r="X12" s="3"/>
      <c r="Y12" s="3"/>
    </row>
    <row r="13" spans="1:30" x14ac:dyDescent="0.2">
      <c r="A13" s="3"/>
      <c r="B13" s="5"/>
      <c r="C13" s="5"/>
      <c r="D13" s="5"/>
      <c r="E13" s="5"/>
      <c r="F13" s="3"/>
      <c r="G13" s="3" t="str">
        <f t="shared" ca="1" si="1"/>
        <v>October</v>
      </c>
      <c r="H13" s="3" t="s">
        <v>64</v>
      </c>
      <c r="I13" s="8" t="s">
        <v>745</v>
      </c>
      <c r="J13" s="8" t="s">
        <v>746</v>
      </c>
      <c r="K13" s="9" t="s">
        <v>759</v>
      </c>
      <c r="L13" s="19">
        <v>10</v>
      </c>
      <c r="N13" s="4" t="s">
        <v>86</v>
      </c>
      <c r="O13" s="209" t="s">
        <v>109</v>
      </c>
      <c r="P13" s="22">
        <f t="shared" si="2"/>
        <v>2</v>
      </c>
      <c r="Q13" s="23" t="s">
        <v>87</v>
      </c>
      <c r="R13" s="23" t="s">
        <v>88</v>
      </c>
      <c r="S13" s="23" t="s">
        <v>1141</v>
      </c>
      <c r="T13" s="3"/>
      <c r="U13" s="3"/>
      <c r="V13" s="3"/>
      <c r="W13" s="3"/>
      <c r="X13" s="3"/>
      <c r="Y13" s="3"/>
    </row>
    <row r="14" spans="1:30" x14ac:dyDescent="0.2">
      <c r="A14" s="3"/>
      <c r="B14" s="5"/>
      <c r="C14" s="5"/>
      <c r="D14" s="5"/>
      <c r="E14" s="5"/>
      <c r="F14" s="3"/>
      <c r="G14" s="3" t="str">
        <f t="shared" ca="1" si="1"/>
        <v>November</v>
      </c>
      <c r="H14" s="5" t="s">
        <v>3299</v>
      </c>
      <c r="I14" s="5" t="s">
        <v>753</v>
      </c>
      <c r="J14" s="5" t="s">
        <v>757</v>
      </c>
      <c r="K14" s="5" t="s">
        <v>758</v>
      </c>
      <c r="L14" s="3">
        <v>11</v>
      </c>
      <c r="N14" s="4" t="s">
        <v>89</v>
      </c>
      <c r="O14" s="209" t="s">
        <v>112</v>
      </c>
      <c r="P14" s="22">
        <f t="shared" si="2"/>
        <v>3</v>
      </c>
      <c r="Q14" s="23" t="s">
        <v>92</v>
      </c>
      <c r="R14" s="23" t="s">
        <v>851</v>
      </c>
      <c r="S14" s="23" t="s">
        <v>852</v>
      </c>
      <c r="T14" s="3"/>
      <c r="U14" s="3"/>
      <c r="V14" s="3"/>
      <c r="W14" s="3"/>
      <c r="X14" s="3"/>
      <c r="Y14" s="3"/>
    </row>
    <row r="15" spans="1:30" x14ac:dyDescent="0.2">
      <c r="A15" s="3"/>
      <c r="B15" s="3"/>
      <c r="C15" s="3"/>
      <c r="D15" s="3"/>
      <c r="E15" s="3"/>
      <c r="F15" s="3"/>
      <c r="G15" s="3" t="str">
        <f t="shared" ca="1" si="1"/>
        <v>December</v>
      </c>
      <c r="H15" s="5" t="s">
        <v>518</v>
      </c>
      <c r="I15" s="5" t="s">
        <v>755</v>
      </c>
      <c r="J15" s="5" t="s">
        <v>756</v>
      </c>
      <c r="K15" s="5" t="s">
        <v>754</v>
      </c>
      <c r="L15" s="19">
        <v>12</v>
      </c>
      <c r="N15" s="4" t="s">
        <v>91</v>
      </c>
      <c r="O15" s="209" t="s">
        <v>115</v>
      </c>
      <c r="P15" s="22">
        <f t="shared" si="2"/>
        <v>3</v>
      </c>
      <c r="Q15" s="23" t="s">
        <v>92</v>
      </c>
      <c r="R15" s="23" t="s">
        <v>95</v>
      </c>
      <c r="S15" s="23" t="s">
        <v>96</v>
      </c>
      <c r="T15" s="3"/>
      <c r="U15" s="3"/>
      <c r="V15" s="3"/>
      <c r="W15" s="3"/>
      <c r="X15" s="3"/>
      <c r="Y15" s="3"/>
    </row>
    <row r="16" spans="1:30" x14ac:dyDescent="0.2">
      <c r="A16" s="3"/>
      <c r="B16" s="3"/>
      <c r="C16" s="5"/>
      <c r="D16" s="5"/>
      <c r="E16" s="5"/>
      <c r="F16" s="3"/>
      <c r="G16" s="3"/>
      <c r="H16" s="5"/>
      <c r="I16" s="5"/>
      <c r="J16" s="5"/>
      <c r="K16" s="5"/>
      <c r="L16" s="5"/>
      <c r="M16" s="3"/>
      <c r="N16" s="4" t="s">
        <v>93</v>
      </c>
      <c r="O16" s="209" t="s">
        <v>124</v>
      </c>
      <c r="P16" s="22">
        <f t="shared" si="2"/>
        <v>3</v>
      </c>
      <c r="Q16" s="23" t="s">
        <v>92</v>
      </c>
      <c r="R16" s="23" t="s">
        <v>1143</v>
      </c>
      <c r="S16" s="23" t="s">
        <v>1144</v>
      </c>
      <c r="T16" s="3"/>
      <c r="U16" s="3"/>
      <c r="V16" s="3"/>
      <c r="W16" s="3"/>
      <c r="X16" s="3"/>
      <c r="Y16" s="3"/>
    </row>
    <row r="17" spans="1:25" x14ac:dyDescent="0.2">
      <c r="A17" s="3"/>
      <c r="B17" s="3"/>
      <c r="C17" s="5"/>
      <c r="D17" s="5"/>
      <c r="E17" s="5"/>
      <c r="F17" s="3"/>
      <c r="G17" s="3"/>
      <c r="H17" s="3"/>
      <c r="I17" s="3"/>
      <c r="J17" s="3"/>
      <c r="K17" s="3"/>
      <c r="L17" s="3"/>
      <c r="M17" s="3"/>
      <c r="N17" s="4" t="s">
        <v>94</v>
      </c>
      <c r="O17" s="209" t="s">
        <v>125</v>
      </c>
      <c r="P17" s="22">
        <f t="shared" si="2"/>
        <v>2</v>
      </c>
      <c r="Q17" s="23" t="s">
        <v>98</v>
      </c>
      <c r="R17" s="23" t="s">
        <v>853</v>
      </c>
      <c r="S17" s="23" t="s">
        <v>431</v>
      </c>
      <c r="T17" s="3"/>
      <c r="U17" s="3"/>
      <c r="V17" s="3"/>
      <c r="W17" s="3"/>
      <c r="X17" s="3"/>
      <c r="Y17" s="3"/>
    </row>
    <row r="18" spans="1:25" x14ac:dyDescent="0.2">
      <c r="A18" s="3"/>
      <c r="B18" s="3"/>
      <c r="C18" s="3"/>
      <c r="D18" s="3"/>
      <c r="E18" s="3"/>
      <c r="F18" s="3"/>
      <c r="G18" s="3"/>
      <c r="H18" s="3"/>
      <c r="I18" s="5"/>
      <c r="J18" s="5"/>
      <c r="K18" s="5"/>
      <c r="L18" s="5"/>
      <c r="M18" s="3"/>
      <c r="N18" s="4" t="s">
        <v>97</v>
      </c>
      <c r="O18" s="209" t="s">
        <v>131</v>
      </c>
      <c r="P18" s="22">
        <f t="shared" si="2"/>
        <v>2</v>
      </c>
      <c r="Q18" s="23" t="s">
        <v>98</v>
      </c>
      <c r="R18" s="23" t="s">
        <v>854</v>
      </c>
      <c r="S18" s="23" t="s">
        <v>431</v>
      </c>
      <c r="T18" s="3"/>
      <c r="U18" s="3"/>
      <c r="V18" s="3"/>
      <c r="W18" s="3"/>
      <c r="X18" s="3"/>
      <c r="Y18" s="3"/>
    </row>
    <row r="19" spans="1:25" x14ac:dyDescent="0.2">
      <c r="A19" s="3"/>
      <c r="B19" s="3"/>
      <c r="C19" s="5"/>
      <c r="D19" s="5"/>
      <c r="E19" s="5"/>
      <c r="F19" s="3"/>
      <c r="G19" s="3"/>
      <c r="H19" s="3"/>
      <c r="I19" s="5"/>
      <c r="J19" s="5"/>
      <c r="K19" s="5"/>
      <c r="L19" s="5"/>
      <c r="M19" s="3"/>
      <c r="N19" s="4" t="s">
        <v>99</v>
      </c>
      <c r="O19" s="209" t="s">
        <v>133</v>
      </c>
      <c r="P19" s="22">
        <f t="shared" si="2"/>
        <v>5</v>
      </c>
      <c r="Q19" s="23" t="s">
        <v>101</v>
      </c>
      <c r="R19" s="23" t="s">
        <v>855</v>
      </c>
      <c r="S19" s="23" t="s">
        <v>103</v>
      </c>
      <c r="T19" s="3"/>
      <c r="U19" s="3"/>
      <c r="V19" s="3"/>
      <c r="W19" s="3"/>
      <c r="X19" s="3"/>
      <c r="Y19" s="3"/>
    </row>
    <row r="20" spans="1:25" x14ac:dyDescent="0.2">
      <c r="A20" s="3"/>
      <c r="B20" s="3"/>
      <c r="C20" s="5"/>
      <c r="D20" s="5"/>
      <c r="E20" s="5"/>
      <c r="F20" s="3"/>
      <c r="G20" s="3"/>
      <c r="H20" s="3"/>
      <c r="I20" s="3"/>
      <c r="J20" s="3"/>
      <c r="K20" s="3"/>
      <c r="L20" s="3"/>
      <c r="M20" s="3"/>
      <c r="N20" s="4" t="s">
        <v>100</v>
      </c>
      <c r="O20" s="209" t="s">
        <v>136</v>
      </c>
      <c r="P20" s="22">
        <f t="shared" si="2"/>
        <v>5</v>
      </c>
      <c r="Q20" s="23" t="s">
        <v>101</v>
      </c>
      <c r="R20" s="23" t="s">
        <v>856</v>
      </c>
      <c r="S20" s="23" t="s">
        <v>857</v>
      </c>
      <c r="T20" s="3"/>
      <c r="U20" s="3"/>
      <c r="V20" s="3"/>
      <c r="W20" s="3"/>
      <c r="X20" s="3"/>
      <c r="Y20" s="3"/>
    </row>
    <row r="21" spans="1:25" x14ac:dyDescent="0.2">
      <c r="A21" s="3"/>
      <c r="B21" s="3"/>
      <c r="C21" s="3"/>
      <c r="D21" s="3"/>
      <c r="E21" s="3"/>
      <c r="F21" s="3"/>
      <c r="G21" s="3"/>
      <c r="H21" s="3"/>
      <c r="I21" s="5"/>
      <c r="J21" s="5"/>
      <c r="K21" s="5"/>
      <c r="L21" s="5"/>
      <c r="M21" s="3"/>
      <c r="N21" s="4" t="s">
        <v>102</v>
      </c>
      <c r="O21" s="209" t="s">
        <v>141</v>
      </c>
      <c r="P21" s="22">
        <f t="shared" si="2"/>
        <v>5</v>
      </c>
      <c r="Q21" s="23" t="s">
        <v>101</v>
      </c>
      <c r="R21" s="23" t="s">
        <v>858</v>
      </c>
      <c r="S21" s="23" t="s">
        <v>859</v>
      </c>
      <c r="T21" s="3"/>
      <c r="U21" s="3"/>
      <c r="V21" s="3"/>
      <c r="W21" s="3"/>
      <c r="X21" s="3"/>
      <c r="Y21" s="3"/>
    </row>
    <row r="22" spans="1:25" x14ac:dyDescent="0.2">
      <c r="A22" s="3"/>
      <c r="B22" s="3"/>
      <c r="C22" s="3"/>
      <c r="D22" s="3"/>
      <c r="E22" s="3"/>
      <c r="F22" s="3"/>
      <c r="G22" s="3"/>
      <c r="H22" s="3"/>
      <c r="I22" s="5"/>
      <c r="J22" s="5"/>
      <c r="K22" s="5"/>
      <c r="L22" s="5"/>
      <c r="M22" s="3"/>
      <c r="N22" s="4" t="s">
        <v>104</v>
      </c>
      <c r="O22" s="209" t="s">
        <v>143</v>
      </c>
      <c r="P22" s="22">
        <f t="shared" si="2"/>
        <v>5</v>
      </c>
      <c r="Q22" s="23" t="s">
        <v>101</v>
      </c>
      <c r="R22" s="23" t="s">
        <v>105</v>
      </c>
      <c r="S22" s="23" t="s">
        <v>431</v>
      </c>
      <c r="T22" s="3"/>
      <c r="U22" s="3"/>
      <c r="V22" s="3"/>
      <c r="W22" s="3"/>
      <c r="X22" s="3"/>
      <c r="Y22" s="3"/>
    </row>
    <row r="23" spans="1:25" x14ac:dyDescent="0.2">
      <c r="A23" s="3"/>
      <c r="B23" s="3"/>
      <c r="C23" s="3"/>
      <c r="D23" s="3"/>
      <c r="E23" s="3"/>
      <c r="F23" s="3"/>
      <c r="G23" s="3"/>
      <c r="H23" s="3"/>
      <c r="I23" s="3"/>
      <c r="J23" s="3"/>
      <c r="K23" s="3"/>
      <c r="L23" s="3"/>
      <c r="M23" s="3"/>
      <c r="N23" s="4" t="s">
        <v>106</v>
      </c>
      <c r="O23" s="209" t="s">
        <v>151</v>
      </c>
      <c r="P23" s="22">
        <f t="shared" si="2"/>
        <v>5</v>
      </c>
      <c r="Q23" s="23" t="s">
        <v>101</v>
      </c>
      <c r="R23" s="23" t="s">
        <v>1145</v>
      </c>
      <c r="S23" s="23" t="s">
        <v>1146</v>
      </c>
      <c r="T23" s="3"/>
      <c r="U23" s="3"/>
      <c r="V23" s="3"/>
      <c r="W23" s="3"/>
      <c r="X23" s="3"/>
      <c r="Y23" s="3"/>
    </row>
    <row r="24" spans="1:25" x14ac:dyDescent="0.2">
      <c r="A24" s="3"/>
      <c r="B24" s="3"/>
      <c r="C24" s="3"/>
      <c r="D24" s="3"/>
      <c r="E24" s="3"/>
      <c r="F24" s="3"/>
      <c r="G24" s="3"/>
      <c r="H24" s="3"/>
      <c r="I24" s="3"/>
      <c r="J24" s="3"/>
      <c r="K24" s="3"/>
      <c r="L24" s="3"/>
      <c r="M24" s="3"/>
      <c r="N24" s="4" t="s">
        <v>107</v>
      </c>
      <c r="O24" s="209" t="s">
        <v>159</v>
      </c>
      <c r="P24" s="22">
        <f t="shared" si="2"/>
        <v>1</v>
      </c>
      <c r="Q24" s="23" t="s">
        <v>109</v>
      </c>
      <c r="R24" s="23" t="s">
        <v>110</v>
      </c>
      <c r="S24" s="23" t="s">
        <v>1141</v>
      </c>
      <c r="T24" s="3"/>
      <c r="U24" s="3"/>
      <c r="V24" s="3"/>
      <c r="W24" s="3"/>
      <c r="X24" s="3"/>
      <c r="Y24" s="3"/>
    </row>
    <row r="25" spans="1:25" x14ac:dyDescent="0.2">
      <c r="A25" s="3"/>
      <c r="B25" s="3"/>
      <c r="C25" s="3"/>
      <c r="D25" s="3"/>
      <c r="E25" s="3"/>
      <c r="F25" s="3"/>
      <c r="G25" s="3"/>
      <c r="H25" s="3"/>
      <c r="I25" s="3"/>
      <c r="J25" s="3"/>
      <c r="K25" s="3"/>
      <c r="L25" s="3"/>
      <c r="M25" s="3"/>
      <c r="N25" s="4" t="s">
        <v>108</v>
      </c>
      <c r="O25" s="209" t="s">
        <v>164</v>
      </c>
      <c r="P25" s="22">
        <f t="shared" si="2"/>
        <v>2</v>
      </c>
      <c r="Q25" s="23" t="s">
        <v>112</v>
      </c>
      <c r="R25" s="23" t="s">
        <v>860</v>
      </c>
      <c r="S25" s="23" t="s">
        <v>861</v>
      </c>
      <c r="T25" s="3"/>
      <c r="U25" s="3"/>
      <c r="V25" s="3"/>
      <c r="W25" s="3"/>
      <c r="X25" s="3"/>
      <c r="Y25" s="3"/>
    </row>
    <row r="26" spans="1:25" x14ac:dyDescent="0.2">
      <c r="A26" s="3"/>
      <c r="B26" s="3"/>
      <c r="C26" s="3"/>
      <c r="D26" s="3"/>
      <c r="E26" s="3"/>
      <c r="F26" s="3"/>
      <c r="G26" s="3"/>
      <c r="H26" s="3"/>
      <c r="I26" s="3"/>
      <c r="J26" s="3"/>
      <c r="K26" s="3"/>
      <c r="L26" s="3"/>
      <c r="M26" s="3"/>
      <c r="N26" s="4" t="s">
        <v>111</v>
      </c>
      <c r="O26" s="209" t="s">
        <v>170</v>
      </c>
      <c r="P26" s="22">
        <f t="shared" si="2"/>
        <v>2</v>
      </c>
      <c r="Q26" s="23" t="s">
        <v>112</v>
      </c>
      <c r="R26" s="23" t="s">
        <v>1147</v>
      </c>
      <c r="S26" s="23" t="s">
        <v>1141</v>
      </c>
      <c r="T26" s="3"/>
      <c r="U26" s="3"/>
      <c r="V26" s="3"/>
      <c r="W26" s="3"/>
      <c r="X26" s="3"/>
      <c r="Y26" s="3"/>
    </row>
    <row r="27" spans="1:25" x14ac:dyDescent="0.2">
      <c r="A27" s="3"/>
      <c r="B27" s="3"/>
      <c r="C27" s="3"/>
      <c r="D27" s="3"/>
      <c r="E27" s="3"/>
      <c r="F27" s="3"/>
      <c r="G27" s="3"/>
      <c r="H27" s="3"/>
      <c r="I27" s="3"/>
      <c r="J27" s="3"/>
      <c r="K27" s="3"/>
      <c r="L27" s="3"/>
      <c r="M27" s="3"/>
      <c r="N27" s="4" t="s">
        <v>113</v>
      </c>
      <c r="O27" s="209" t="s">
        <v>173</v>
      </c>
      <c r="P27" s="22">
        <f t="shared" si="2"/>
        <v>7</v>
      </c>
      <c r="Q27" s="23" t="s">
        <v>115</v>
      </c>
      <c r="R27" s="23" t="s">
        <v>862</v>
      </c>
      <c r="S27" s="23" t="s">
        <v>863</v>
      </c>
      <c r="T27" s="3"/>
      <c r="U27" s="3"/>
      <c r="V27" s="3"/>
      <c r="W27" s="3"/>
      <c r="X27" s="3"/>
      <c r="Y27" s="3"/>
    </row>
    <row r="28" spans="1:25" x14ac:dyDescent="0.2">
      <c r="A28" s="3"/>
      <c r="B28" s="3"/>
      <c r="C28" s="3"/>
      <c r="D28" s="3"/>
      <c r="E28" s="3"/>
      <c r="F28" s="3"/>
      <c r="G28" s="3"/>
      <c r="H28" s="3"/>
      <c r="I28" s="3"/>
      <c r="J28" s="3"/>
      <c r="K28" s="3"/>
      <c r="L28" s="3"/>
      <c r="M28" s="3"/>
      <c r="N28" s="4" t="s">
        <v>114</v>
      </c>
      <c r="O28" s="209" t="s">
        <v>177</v>
      </c>
      <c r="P28" s="22">
        <f t="shared" si="2"/>
        <v>7</v>
      </c>
      <c r="Q28" s="23" t="s">
        <v>115</v>
      </c>
      <c r="R28" s="23" t="s">
        <v>864</v>
      </c>
      <c r="S28" s="23" t="s">
        <v>865</v>
      </c>
      <c r="T28" s="3"/>
      <c r="U28" s="3"/>
      <c r="V28" s="3"/>
      <c r="W28" s="3"/>
      <c r="X28" s="3"/>
      <c r="Y28" s="3"/>
    </row>
    <row r="29" spans="1:25" x14ac:dyDescent="0.2">
      <c r="A29" s="3"/>
      <c r="B29" s="3"/>
      <c r="C29" s="3"/>
      <c r="D29" s="3"/>
      <c r="E29" s="3"/>
      <c r="F29" s="3"/>
      <c r="G29" s="3"/>
      <c r="H29" s="3"/>
      <c r="I29" s="3"/>
      <c r="J29" s="3"/>
      <c r="K29" s="3"/>
      <c r="L29" s="3"/>
      <c r="M29" s="3"/>
      <c r="N29" s="4" t="s">
        <v>117</v>
      </c>
      <c r="O29" s="209" t="s">
        <v>184</v>
      </c>
      <c r="P29" s="22">
        <f t="shared" si="2"/>
        <v>7</v>
      </c>
      <c r="Q29" s="23" t="s">
        <v>115</v>
      </c>
      <c r="R29" s="23" t="s">
        <v>866</v>
      </c>
      <c r="S29" s="23" t="s">
        <v>867</v>
      </c>
      <c r="T29" s="3"/>
      <c r="U29" s="3"/>
      <c r="V29" s="3"/>
      <c r="W29" s="3"/>
      <c r="X29" s="3"/>
      <c r="Y29" s="3"/>
    </row>
    <row r="30" spans="1:25" x14ac:dyDescent="0.2">
      <c r="A30" s="3"/>
      <c r="B30" s="3"/>
      <c r="C30" s="3"/>
      <c r="D30" s="3"/>
      <c r="E30" s="3"/>
      <c r="F30" s="3"/>
      <c r="G30" s="3"/>
      <c r="H30" s="3"/>
      <c r="I30" s="3"/>
      <c r="J30" s="3"/>
      <c r="K30" s="3"/>
      <c r="L30" s="3"/>
      <c r="M30" s="3"/>
      <c r="N30" s="4" t="s">
        <v>118</v>
      </c>
      <c r="O30" s="209" t="s">
        <v>187</v>
      </c>
      <c r="P30" s="22">
        <f t="shared" si="2"/>
        <v>7</v>
      </c>
      <c r="Q30" s="23" t="s">
        <v>115</v>
      </c>
      <c r="R30" s="23" t="s">
        <v>121</v>
      </c>
      <c r="S30" s="23" t="s">
        <v>1148</v>
      </c>
      <c r="T30" s="3"/>
      <c r="U30" s="3"/>
      <c r="V30" s="3"/>
      <c r="W30" s="3"/>
      <c r="X30" s="3"/>
      <c r="Y30" s="3"/>
    </row>
    <row r="31" spans="1:25" x14ac:dyDescent="0.2">
      <c r="A31" s="3"/>
      <c r="B31" s="3"/>
      <c r="C31" s="3"/>
      <c r="D31" s="3"/>
      <c r="E31" s="3"/>
      <c r="F31" s="3"/>
      <c r="G31" s="3"/>
      <c r="H31" s="3"/>
      <c r="I31" s="3"/>
      <c r="J31" s="3"/>
      <c r="K31" s="3"/>
      <c r="L31" s="3"/>
      <c r="M31" s="3"/>
      <c r="N31" s="4" t="s">
        <v>119</v>
      </c>
      <c r="O31" s="209" t="s">
        <v>190</v>
      </c>
      <c r="P31" s="22">
        <f t="shared" si="2"/>
        <v>7</v>
      </c>
      <c r="Q31" s="23" t="s">
        <v>115</v>
      </c>
      <c r="R31" s="23" t="s">
        <v>3357</v>
      </c>
      <c r="S31" s="23" t="s">
        <v>3358</v>
      </c>
      <c r="T31" s="3"/>
      <c r="U31" s="3"/>
      <c r="V31" s="3"/>
      <c r="W31" s="3"/>
      <c r="X31" s="3"/>
      <c r="Y31" s="3"/>
    </row>
    <row r="32" spans="1:25" x14ac:dyDescent="0.2">
      <c r="A32" s="3"/>
      <c r="B32" s="3"/>
      <c r="C32" s="3"/>
      <c r="D32" s="3"/>
      <c r="E32" s="3"/>
      <c r="F32" s="3"/>
      <c r="G32" s="3"/>
      <c r="H32" s="3"/>
      <c r="I32" s="3"/>
      <c r="J32" s="3"/>
      <c r="K32" s="3"/>
      <c r="L32" s="3"/>
      <c r="M32" s="3"/>
      <c r="N32" s="4" t="s">
        <v>120</v>
      </c>
      <c r="O32" s="209" t="s">
        <v>198</v>
      </c>
      <c r="P32" s="22">
        <f t="shared" si="2"/>
        <v>7</v>
      </c>
      <c r="Q32" s="23" t="s">
        <v>115</v>
      </c>
      <c r="R32" s="23" t="s">
        <v>3359</v>
      </c>
      <c r="S32" s="23" t="s">
        <v>885</v>
      </c>
      <c r="T32" s="3"/>
      <c r="U32" s="3"/>
      <c r="V32" s="3"/>
      <c r="W32" s="3"/>
      <c r="X32" s="3"/>
      <c r="Y32" s="3"/>
    </row>
    <row r="33" spans="1:25" x14ac:dyDescent="0.2">
      <c r="A33" s="3"/>
      <c r="B33" s="3"/>
      <c r="C33" s="3"/>
      <c r="D33" s="3"/>
      <c r="E33" s="3"/>
      <c r="F33" s="3"/>
      <c r="G33" s="3"/>
      <c r="H33" s="3"/>
      <c r="I33" s="3"/>
      <c r="J33" s="3"/>
      <c r="K33" s="3"/>
      <c r="L33" s="3"/>
      <c r="M33" s="3"/>
      <c r="N33" s="4" t="s">
        <v>1283</v>
      </c>
      <c r="O33" s="209" t="s">
        <v>207</v>
      </c>
      <c r="P33" s="22">
        <f t="shared" si="2"/>
        <v>7</v>
      </c>
      <c r="Q33" s="23" t="s">
        <v>115</v>
      </c>
      <c r="R33" s="23" t="s">
        <v>116</v>
      </c>
      <c r="S33" s="23" t="s">
        <v>1141</v>
      </c>
      <c r="T33" s="3"/>
      <c r="U33" s="3"/>
      <c r="V33" s="3"/>
      <c r="W33" s="3"/>
      <c r="X33" s="3"/>
      <c r="Y33" s="3"/>
    </row>
    <row r="34" spans="1:25" x14ac:dyDescent="0.2">
      <c r="A34" s="3"/>
      <c r="B34" s="3"/>
      <c r="C34" s="3"/>
      <c r="D34" s="3"/>
      <c r="E34" s="3"/>
      <c r="F34" s="3"/>
      <c r="G34" s="3"/>
      <c r="H34" s="3"/>
      <c r="I34" s="3"/>
      <c r="J34" s="3"/>
      <c r="K34" s="3"/>
      <c r="L34" s="3"/>
      <c r="M34" s="3"/>
      <c r="N34" s="4" t="s">
        <v>122</v>
      </c>
      <c r="O34" s="209" t="s">
        <v>203</v>
      </c>
      <c r="P34" s="22">
        <f t="shared" si="2"/>
        <v>1</v>
      </c>
      <c r="Q34" s="23" t="s">
        <v>124</v>
      </c>
      <c r="R34" s="23" t="s">
        <v>868</v>
      </c>
      <c r="S34" s="23" t="s">
        <v>431</v>
      </c>
      <c r="T34" s="3"/>
      <c r="U34" s="3"/>
      <c r="V34" s="3"/>
      <c r="W34" s="3"/>
      <c r="X34" s="3"/>
      <c r="Y34" s="3"/>
    </row>
    <row r="35" spans="1:25" x14ac:dyDescent="0.2">
      <c r="A35" s="3"/>
      <c r="B35" s="3"/>
      <c r="C35" s="3"/>
      <c r="D35" s="3"/>
      <c r="E35" s="3"/>
      <c r="F35" s="3"/>
      <c r="G35" s="3"/>
      <c r="H35" s="3"/>
      <c r="I35" s="3"/>
      <c r="J35" s="3"/>
      <c r="K35" s="3"/>
      <c r="L35" s="3"/>
      <c r="M35" s="3"/>
      <c r="N35" s="4" t="s">
        <v>126</v>
      </c>
      <c r="O35" s="209" t="s">
        <v>214</v>
      </c>
      <c r="P35" s="22">
        <f t="shared" si="2"/>
        <v>4</v>
      </c>
      <c r="Q35" s="23" t="s">
        <v>125</v>
      </c>
      <c r="R35" s="23" t="s">
        <v>129</v>
      </c>
      <c r="S35" s="23" t="s">
        <v>869</v>
      </c>
      <c r="T35" s="3"/>
      <c r="U35" s="3"/>
      <c r="V35" s="3"/>
      <c r="W35" s="3"/>
      <c r="X35" s="3"/>
      <c r="Y35" s="3"/>
    </row>
    <row r="36" spans="1:25" x14ac:dyDescent="0.2">
      <c r="A36" s="3"/>
      <c r="B36" s="3"/>
      <c r="C36" s="3"/>
      <c r="D36" s="3"/>
      <c r="E36" s="3"/>
      <c r="F36" s="3"/>
      <c r="G36" s="3"/>
      <c r="H36" s="3"/>
      <c r="I36" s="3"/>
      <c r="J36" s="3"/>
      <c r="K36" s="3"/>
      <c r="L36" s="3"/>
      <c r="M36" s="3"/>
      <c r="N36" s="4" t="s">
        <v>128</v>
      </c>
      <c r="O36" s="209" t="s">
        <v>217</v>
      </c>
      <c r="P36" s="22">
        <f t="shared" si="2"/>
        <v>4</v>
      </c>
      <c r="Q36" s="23" t="s">
        <v>125</v>
      </c>
      <c r="R36" s="23" t="s">
        <v>870</v>
      </c>
      <c r="S36" s="23" t="s">
        <v>871</v>
      </c>
      <c r="T36" s="3"/>
      <c r="U36" s="3"/>
      <c r="V36" s="3"/>
      <c r="W36" s="3"/>
      <c r="X36" s="3"/>
      <c r="Y36" s="3"/>
    </row>
    <row r="37" spans="1:25" x14ac:dyDescent="0.2">
      <c r="A37" s="3"/>
      <c r="B37" s="3"/>
      <c r="C37" s="3"/>
      <c r="D37" s="3"/>
      <c r="E37" s="3"/>
      <c r="F37" s="3"/>
      <c r="G37" s="3"/>
      <c r="H37" s="3"/>
      <c r="I37" s="3"/>
      <c r="J37" s="3"/>
      <c r="K37" s="3"/>
      <c r="L37" s="3"/>
      <c r="M37" s="3"/>
      <c r="N37" s="4" t="s">
        <v>130</v>
      </c>
      <c r="O37" s="209" t="s">
        <v>221</v>
      </c>
      <c r="P37" s="22">
        <f t="shared" si="2"/>
        <v>4</v>
      </c>
      <c r="Q37" s="23" t="s">
        <v>125</v>
      </c>
      <c r="R37" s="23" t="s">
        <v>1149</v>
      </c>
      <c r="S37" s="23" t="s">
        <v>1150</v>
      </c>
      <c r="T37" s="3"/>
      <c r="U37" s="3"/>
      <c r="V37" s="3"/>
      <c r="W37" s="3"/>
      <c r="X37" s="3"/>
      <c r="Y37" s="3"/>
    </row>
    <row r="38" spans="1:25" x14ac:dyDescent="0.2">
      <c r="A38" s="3"/>
      <c r="B38" s="3"/>
      <c r="C38" s="3"/>
      <c r="D38" s="3"/>
      <c r="E38" s="3"/>
      <c r="F38" s="3"/>
      <c r="G38" s="3"/>
      <c r="H38" s="3"/>
      <c r="I38" s="3"/>
      <c r="J38" s="3"/>
      <c r="K38" s="3"/>
      <c r="L38" s="3"/>
      <c r="M38" s="3"/>
      <c r="N38" s="4" t="s">
        <v>132</v>
      </c>
      <c r="O38" s="209" t="s">
        <v>222</v>
      </c>
      <c r="P38" s="22">
        <f t="shared" si="2"/>
        <v>4</v>
      </c>
      <c r="Q38" s="23" t="s">
        <v>125</v>
      </c>
      <c r="R38" s="23" t="s">
        <v>127</v>
      </c>
      <c r="S38" s="23" t="s">
        <v>1141</v>
      </c>
      <c r="T38" s="3"/>
      <c r="U38" s="3"/>
      <c r="V38" s="3"/>
      <c r="W38" s="3"/>
      <c r="X38" s="3"/>
      <c r="Y38" s="3"/>
    </row>
    <row r="39" spans="1:25" x14ac:dyDescent="0.2">
      <c r="A39" s="3"/>
      <c r="B39" s="3"/>
      <c r="C39" s="3"/>
      <c r="D39" s="3"/>
      <c r="E39" s="3"/>
      <c r="F39" s="3"/>
      <c r="G39" s="3"/>
      <c r="H39" s="3"/>
      <c r="I39" s="3"/>
      <c r="J39" s="3"/>
      <c r="K39" s="3"/>
      <c r="L39" s="3"/>
      <c r="M39" s="3"/>
      <c r="N39" s="4" t="s">
        <v>135</v>
      </c>
      <c r="O39" s="209" t="s">
        <v>224</v>
      </c>
      <c r="P39" s="22">
        <f t="shared" si="2"/>
        <v>1</v>
      </c>
      <c r="Q39" s="23" t="s">
        <v>131</v>
      </c>
      <c r="R39" s="23" t="s">
        <v>1151</v>
      </c>
      <c r="S39" s="23" t="s">
        <v>1141</v>
      </c>
      <c r="T39" s="3"/>
      <c r="U39" s="3"/>
      <c r="V39" s="3"/>
      <c r="W39" s="3"/>
      <c r="X39" s="3"/>
      <c r="Y39" s="3"/>
    </row>
    <row r="40" spans="1:25" x14ac:dyDescent="0.2">
      <c r="A40" s="3"/>
      <c r="B40" s="3"/>
      <c r="C40" s="3"/>
      <c r="D40" s="3"/>
      <c r="E40" s="3"/>
      <c r="F40" s="3"/>
      <c r="G40" s="3"/>
      <c r="H40" s="3"/>
      <c r="I40" s="3"/>
      <c r="J40" s="3"/>
      <c r="K40" s="3"/>
      <c r="L40" s="3"/>
      <c r="M40" s="3"/>
      <c r="N40" s="4" t="s">
        <v>137</v>
      </c>
      <c r="O40" s="209" t="s">
        <v>226</v>
      </c>
      <c r="P40" s="22">
        <f t="shared" si="2"/>
        <v>1</v>
      </c>
      <c r="Q40" s="23" t="s">
        <v>133</v>
      </c>
      <c r="R40" s="23" t="s">
        <v>134</v>
      </c>
      <c r="S40" s="23" t="s">
        <v>859</v>
      </c>
      <c r="T40" s="3"/>
      <c r="U40" s="3"/>
      <c r="V40" s="3"/>
      <c r="W40" s="3"/>
      <c r="X40" s="3"/>
      <c r="Y40" s="3"/>
    </row>
    <row r="41" spans="1:25" x14ac:dyDescent="0.2">
      <c r="A41" s="3"/>
      <c r="B41" s="3"/>
      <c r="C41" s="3"/>
      <c r="D41" s="3"/>
      <c r="E41" s="3"/>
      <c r="F41" s="3"/>
      <c r="G41" s="3"/>
      <c r="H41" s="3"/>
      <c r="I41" s="3"/>
      <c r="J41" s="3"/>
      <c r="K41" s="3"/>
      <c r="L41" s="3"/>
      <c r="M41" s="3"/>
      <c r="N41" s="4" t="s">
        <v>180</v>
      </c>
      <c r="O41" s="209" t="s">
        <v>341</v>
      </c>
      <c r="P41" s="22">
        <f t="shared" si="2"/>
        <v>4</v>
      </c>
      <c r="Q41" s="23" t="s">
        <v>136</v>
      </c>
      <c r="R41" s="23" t="s">
        <v>872</v>
      </c>
      <c r="S41" s="23" t="s">
        <v>873</v>
      </c>
      <c r="T41" s="3"/>
      <c r="U41" s="3"/>
      <c r="V41" s="3"/>
      <c r="W41" s="3"/>
      <c r="X41" s="3"/>
      <c r="Y41" s="3"/>
    </row>
    <row r="42" spans="1:25" x14ac:dyDescent="0.2">
      <c r="A42" s="3"/>
      <c r="B42" s="3"/>
      <c r="C42" s="3"/>
      <c r="D42" s="3"/>
      <c r="E42" s="3"/>
      <c r="F42" s="3"/>
      <c r="G42" s="3"/>
      <c r="H42" s="3"/>
      <c r="I42" s="3"/>
      <c r="J42" s="3"/>
      <c r="K42" s="3"/>
      <c r="L42" s="3"/>
      <c r="M42" s="3"/>
      <c r="N42" s="4" t="s">
        <v>138</v>
      </c>
      <c r="O42" s="209" t="s">
        <v>230</v>
      </c>
      <c r="P42" s="22">
        <f t="shared" si="2"/>
        <v>4</v>
      </c>
      <c r="Q42" s="23" t="s">
        <v>136</v>
      </c>
      <c r="R42" s="23" t="s">
        <v>874</v>
      </c>
      <c r="S42" s="23" t="s">
        <v>875</v>
      </c>
      <c r="T42" s="3"/>
      <c r="U42" s="3"/>
      <c r="V42" s="3"/>
      <c r="W42" s="3"/>
      <c r="X42" s="3"/>
      <c r="Y42" s="3"/>
    </row>
    <row r="43" spans="1:25" x14ac:dyDescent="0.2">
      <c r="A43" s="3"/>
      <c r="B43" s="3"/>
      <c r="C43" s="3"/>
      <c r="D43" s="3"/>
      <c r="E43" s="3"/>
      <c r="F43" s="3"/>
      <c r="G43" s="3"/>
      <c r="H43" s="3"/>
      <c r="I43" s="3"/>
      <c r="J43" s="3"/>
      <c r="K43" s="3"/>
      <c r="L43" s="3"/>
      <c r="M43" s="3"/>
      <c r="N43" s="4" t="s">
        <v>139</v>
      </c>
      <c r="O43" s="209" t="s">
        <v>235</v>
      </c>
      <c r="P43" s="22">
        <f t="shared" si="2"/>
        <v>4</v>
      </c>
      <c r="Q43" s="23" t="s">
        <v>136</v>
      </c>
      <c r="R43" s="23" t="s">
        <v>876</v>
      </c>
      <c r="S43" s="23" t="s">
        <v>877</v>
      </c>
      <c r="T43" s="3"/>
      <c r="U43" s="3"/>
      <c r="V43" s="3"/>
      <c r="W43" s="3"/>
      <c r="X43" s="3"/>
      <c r="Y43" s="3"/>
    </row>
    <row r="44" spans="1:25" x14ac:dyDescent="0.2">
      <c r="A44" s="3"/>
      <c r="B44" s="3"/>
      <c r="C44" s="3"/>
      <c r="D44" s="3"/>
      <c r="E44" s="3"/>
      <c r="F44" s="3"/>
      <c r="G44" s="3"/>
      <c r="H44" s="3"/>
      <c r="I44" s="3"/>
      <c r="J44" s="3"/>
      <c r="K44" s="3"/>
      <c r="L44" s="3"/>
      <c r="M44" s="3"/>
      <c r="N44" s="4" t="s">
        <v>140</v>
      </c>
      <c r="O44" s="209" t="s">
        <v>240</v>
      </c>
      <c r="P44" s="22">
        <f t="shared" si="2"/>
        <v>4</v>
      </c>
      <c r="Q44" s="23" t="s">
        <v>136</v>
      </c>
      <c r="R44" s="23" t="s">
        <v>878</v>
      </c>
      <c r="S44" s="23" t="s">
        <v>879</v>
      </c>
      <c r="T44" s="3"/>
      <c r="U44" s="3"/>
      <c r="V44" s="3"/>
      <c r="W44" s="3"/>
      <c r="X44" s="3"/>
      <c r="Y44" s="3"/>
    </row>
    <row r="45" spans="1:25" x14ac:dyDescent="0.2">
      <c r="A45" s="3"/>
      <c r="B45" s="3"/>
      <c r="C45" s="3"/>
      <c r="D45" s="3"/>
      <c r="E45" s="3"/>
      <c r="F45" s="3"/>
      <c r="G45" s="3"/>
      <c r="H45" s="3"/>
      <c r="I45" s="3"/>
      <c r="J45" s="3"/>
      <c r="K45" s="3"/>
      <c r="L45" s="3"/>
      <c r="M45" s="3"/>
      <c r="N45" s="4" t="s">
        <v>142</v>
      </c>
      <c r="O45" s="209" t="s">
        <v>244</v>
      </c>
      <c r="P45" s="22">
        <f t="shared" si="2"/>
        <v>1</v>
      </c>
      <c r="Q45" s="23" t="s">
        <v>141</v>
      </c>
      <c r="R45" s="23" t="s">
        <v>880</v>
      </c>
      <c r="S45" s="23" t="s">
        <v>431</v>
      </c>
      <c r="T45" s="3"/>
      <c r="U45" s="3"/>
      <c r="V45" s="3"/>
      <c r="W45" s="3"/>
      <c r="X45" s="3"/>
      <c r="Y45" s="3"/>
    </row>
    <row r="46" spans="1:25" x14ac:dyDescent="0.2">
      <c r="A46" s="3"/>
      <c r="B46" s="3"/>
      <c r="C46" s="3"/>
      <c r="D46" s="3"/>
      <c r="E46" s="3"/>
      <c r="F46" s="3"/>
      <c r="G46" s="3"/>
      <c r="H46" s="3"/>
      <c r="I46" s="3"/>
      <c r="J46" s="3"/>
      <c r="K46" s="3"/>
      <c r="L46" s="3"/>
      <c r="M46" s="3"/>
      <c r="N46" s="4" t="s">
        <v>145</v>
      </c>
      <c r="O46" s="209" t="s">
        <v>249</v>
      </c>
      <c r="P46" s="22">
        <f t="shared" si="2"/>
        <v>6</v>
      </c>
      <c r="Q46" s="23" t="s">
        <v>143</v>
      </c>
      <c r="R46" s="23" t="s">
        <v>881</v>
      </c>
      <c r="S46" s="23" t="s">
        <v>882</v>
      </c>
      <c r="T46" s="3"/>
      <c r="U46" s="3"/>
      <c r="V46" s="3"/>
      <c r="W46" s="3"/>
      <c r="X46" s="3"/>
      <c r="Y46" s="3"/>
    </row>
    <row r="47" spans="1:25" x14ac:dyDescent="0.2">
      <c r="A47" s="3"/>
      <c r="B47" s="3"/>
      <c r="C47" s="3"/>
      <c r="D47" s="3"/>
      <c r="E47" s="3"/>
      <c r="F47" s="3"/>
      <c r="G47" s="3"/>
      <c r="H47" s="3"/>
      <c r="I47" s="3"/>
      <c r="J47" s="3"/>
      <c r="K47" s="3"/>
      <c r="L47" s="3"/>
      <c r="M47" s="3"/>
      <c r="N47" s="4" t="s">
        <v>147</v>
      </c>
      <c r="O47" s="209" t="s">
        <v>251</v>
      </c>
      <c r="P47" s="22">
        <f t="shared" si="2"/>
        <v>6</v>
      </c>
      <c r="Q47" s="23" t="s">
        <v>143</v>
      </c>
      <c r="R47" s="23" t="s">
        <v>146</v>
      </c>
      <c r="S47" s="23" t="s">
        <v>883</v>
      </c>
      <c r="T47" s="3"/>
      <c r="U47" s="3"/>
      <c r="V47" s="3"/>
      <c r="W47" s="3"/>
      <c r="X47" s="3"/>
      <c r="Y47" s="3"/>
    </row>
    <row r="48" spans="1:25" x14ac:dyDescent="0.2">
      <c r="A48" s="3"/>
      <c r="B48" s="3"/>
      <c r="C48" s="3"/>
      <c r="D48" s="3"/>
      <c r="E48" s="3"/>
      <c r="F48" s="3"/>
      <c r="G48" s="3"/>
      <c r="H48" s="3"/>
      <c r="I48" s="3"/>
      <c r="J48" s="3"/>
      <c r="K48" s="3"/>
      <c r="L48" s="3"/>
      <c r="M48" s="3"/>
      <c r="N48" s="4" t="s">
        <v>148</v>
      </c>
      <c r="O48" s="209" t="s">
        <v>254</v>
      </c>
      <c r="P48" s="22">
        <f t="shared" si="2"/>
        <v>6</v>
      </c>
      <c r="Q48" s="23" t="s">
        <v>143</v>
      </c>
      <c r="R48" s="23" t="s">
        <v>1154</v>
      </c>
      <c r="S48" s="23" t="s">
        <v>1155</v>
      </c>
      <c r="T48" s="3"/>
      <c r="U48" s="3"/>
      <c r="V48" s="3"/>
      <c r="W48" s="3"/>
      <c r="X48" s="3"/>
      <c r="Y48" s="3"/>
    </row>
    <row r="49" spans="1:25" x14ac:dyDescent="0.2">
      <c r="A49" s="3"/>
      <c r="B49" s="3"/>
      <c r="C49" s="3"/>
      <c r="D49" s="3"/>
      <c r="E49" s="3"/>
      <c r="F49" s="3"/>
      <c r="G49" s="3"/>
      <c r="H49" s="3"/>
      <c r="I49" s="3"/>
      <c r="J49" s="3"/>
      <c r="K49" s="3"/>
      <c r="L49" s="3"/>
      <c r="M49" s="3"/>
      <c r="N49" s="4" t="s">
        <v>149</v>
      </c>
      <c r="O49" s="209" t="s">
        <v>259</v>
      </c>
      <c r="P49" s="22">
        <f t="shared" si="2"/>
        <v>6</v>
      </c>
      <c r="Q49" s="23" t="s">
        <v>143</v>
      </c>
      <c r="R49" s="23" t="s">
        <v>1156</v>
      </c>
      <c r="S49" s="23" t="s">
        <v>1157</v>
      </c>
      <c r="T49" s="3"/>
      <c r="U49" s="3"/>
      <c r="V49" s="3"/>
      <c r="W49" s="3"/>
      <c r="X49" s="3"/>
      <c r="Y49" s="3"/>
    </row>
    <row r="50" spans="1:25" x14ac:dyDescent="0.2">
      <c r="A50" s="3"/>
      <c r="B50" s="3"/>
      <c r="C50" s="3"/>
      <c r="D50" s="3"/>
      <c r="E50" s="3"/>
      <c r="F50" s="3"/>
      <c r="G50" s="3"/>
      <c r="H50" s="3"/>
      <c r="I50" s="3"/>
      <c r="J50" s="3"/>
      <c r="K50" s="3"/>
      <c r="L50" s="3"/>
      <c r="M50" s="3"/>
      <c r="N50" s="4" t="s">
        <v>150</v>
      </c>
      <c r="O50" s="209" t="s">
        <v>262</v>
      </c>
      <c r="P50" s="22">
        <f t="shared" si="2"/>
        <v>6</v>
      </c>
      <c r="Q50" s="23" t="s">
        <v>143</v>
      </c>
      <c r="R50" s="23" t="s">
        <v>1152</v>
      </c>
      <c r="S50" s="23" t="s">
        <v>1153</v>
      </c>
      <c r="T50" s="3"/>
      <c r="U50" s="3"/>
      <c r="V50" s="3"/>
      <c r="W50" s="3"/>
      <c r="X50" s="3"/>
      <c r="Y50" s="3"/>
    </row>
    <row r="51" spans="1:25" x14ac:dyDescent="0.2">
      <c r="A51" s="3"/>
      <c r="B51" s="3"/>
      <c r="C51" s="3"/>
      <c r="D51" s="3"/>
      <c r="E51" s="3"/>
      <c r="F51" s="3"/>
      <c r="G51" s="3"/>
      <c r="H51" s="3"/>
      <c r="I51" s="3"/>
      <c r="J51" s="3"/>
      <c r="K51" s="3"/>
      <c r="L51" s="3"/>
      <c r="M51" s="3"/>
      <c r="N51" s="4" t="s">
        <v>153</v>
      </c>
      <c r="O51" s="209" t="s">
        <v>266</v>
      </c>
      <c r="P51" s="22">
        <f t="shared" si="2"/>
        <v>6</v>
      </c>
      <c r="Q51" s="23" t="s">
        <v>143</v>
      </c>
      <c r="R51" s="23" t="s">
        <v>144</v>
      </c>
      <c r="S51" s="23" t="s">
        <v>1141</v>
      </c>
      <c r="T51" s="3"/>
      <c r="U51" s="3"/>
      <c r="V51" s="3"/>
      <c r="W51" s="3"/>
      <c r="X51" s="3"/>
      <c r="Y51" s="3"/>
    </row>
    <row r="52" spans="1:25" x14ac:dyDescent="0.2">
      <c r="A52" s="3"/>
      <c r="B52" s="3"/>
      <c r="C52" s="3"/>
      <c r="D52" s="3"/>
      <c r="E52" s="3"/>
      <c r="F52" s="3"/>
      <c r="G52" s="3"/>
      <c r="H52" s="3"/>
      <c r="I52" s="3"/>
      <c r="J52" s="3"/>
      <c r="K52" s="3"/>
      <c r="L52" s="3"/>
      <c r="M52" s="3"/>
      <c r="N52" s="4" t="s">
        <v>154</v>
      </c>
      <c r="O52" s="209" t="s">
        <v>274</v>
      </c>
      <c r="P52" s="22">
        <f t="shared" si="2"/>
        <v>5</v>
      </c>
      <c r="Q52" s="23" t="s">
        <v>151</v>
      </c>
      <c r="R52" s="23" t="s">
        <v>157</v>
      </c>
      <c r="S52" s="23" t="s">
        <v>884</v>
      </c>
      <c r="T52" s="3"/>
      <c r="U52" s="3"/>
      <c r="V52" s="3"/>
      <c r="W52" s="3"/>
      <c r="X52" s="3"/>
      <c r="Y52" s="3"/>
    </row>
    <row r="53" spans="1:25" x14ac:dyDescent="0.2">
      <c r="A53" s="3"/>
      <c r="B53" s="3"/>
      <c r="C53" s="3"/>
      <c r="D53" s="3"/>
      <c r="E53" s="3"/>
      <c r="F53" s="3"/>
      <c r="G53" s="3"/>
      <c r="H53" s="3"/>
      <c r="I53" s="3"/>
      <c r="J53" s="3"/>
      <c r="K53" s="3"/>
      <c r="L53" s="3"/>
      <c r="M53" s="3"/>
      <c r="N53" s="4" t="s">
        <v>155</v>
      </c>
      <c r="O53" s="209" t="s">
        <v>277</v>
      </c>
      <c r="P53" s="22">
        <f t="shared" si="2"/>
        <v>5</v>
      </c>
      <c r="Q53" s="23" t="s">
        <v>151</v>
      </c>
      <c r="R53" s="23" t="s">
        <v>152</v>
      </c>
      <c r="S53" s="23" t="s">
        <v>885</v>
      </c>
      <c r="T53" s="3"/>
      <c r="U53" s="3"/>
      <c r="V53" s="3"/>
      <c r="W53" s="3"/>
      <c r="X53" s="3"/>
      <c r="Y53" s="3"/>
    </row>
    <row r="54" spans="1:25" x14ac:dyDescent="0.2">
      <c r="A54" s="3"/>
      <c r="B54" s="3"/>
      <c r="C54" s="3"/>
      <c r="D54" s="3"/>
      <c r="E54" s="3"/>
      <c r="F54" s="3"/>
      <c r="G54" s="3"/>
      <c r="H54" s="3"/>
      <c r="I54" s="3"/>
      <c r="J54" s="3"/>
      <c r="K54" s="3"/>
      <c r="L54" s="3"/>
      <c r="M54" s="3"/>
      <c r="N54" s="4" t="s">
        <v>156</v>
      </c>
      <c r="O54" s="209" t="s">
        <v>284</v>
      </c>
      <c r="P54" s="22">
        <f t="shared" si="2"/>
        <v>5</v>
      </c>
      <c r="Q54" s="23" t="s">
        <v>151</v>
      </c>
      <c r="R54" s="23" t="s">
        <v>1160</v>
      </c>
      <c r="S54" s="23" t="s">
        <v>934</v>
      </c>
      <c r="T54" s="3"/>
      <c r="U54" s="3"/>
      <c r="V54" s="3"/>
      <c r="W54" s="3"/>
      <c r="X54" s="3"/>
      <c r="Y54" s="3"/>
    </row>
    <row r="55" spans="1:25" x14ac:dyDescent="0.2">
      <c r="A55" s="3"/>
      <c r="B55" s="3"/>
      <c r="C55" s="3"/>
      <c r="D55" s="3"/>
      <c r="E55" s="3"/>
      <c r="F55" s="3"/>
      <c r="G55" s="3"/>
      <c r="H55" s="3"/>
      <c r="I55" s="3"/>
      <c r="J55" s="3"/>
      <c r="K55" s="3"/>
      <c r="L55" s="3"/>
      <c r="M55" s="3"/>
      <c r="N55" s="4" t="s">
        <v>158</v>
      </c>
      <c r="O55" s="209" t="s">
        <v>288</v>
      </c>
      <c r="P55" s="22">
        <f t="shared" si="2"/>
        <v>5</v>
      </c>
      <c r="Q55" s="23" t="s">
        <v>151</v>
      </c>
      <c r="R55" s="23" t="s">
        <v>1158</v>
      </c>
      <c r="S55" s="23" t="s">
        <v>1159</v>
      </c>
      <c r="T55" s="3"/>
      <c r="U55" s="3"/>
      <c r="V55" s="3"/>
      <c r="W55" s="3"/>
      <c r="X55" s="3"/>
      <c r="Y55" s="3"/>
    </row>
    <row r="56" spans="1:25" x14ac:dyDescent="0.2">
      <c r="A56" s="3"/>
      <c r="B56" s="3"/>
      <c r="C56" s="3"/>
      <c r="D56" s="3"/>
      <c r="E56" s="3"/>
      <c r="F56" s="3"/>
      <c r="G56" s="3"/>
      <c r="H56" s="3"/>
      <c r="I56" s="3"/>
      <c r="J56" s="3"/>
      <c r="K56" s="3"/>
      <c r="L56" s="3"/>
      <c r="M56" s="3"/>
      <c r="N56" s="4" t="s">
        <v>1284</v>
      </c>
      <c r="O56" s="209" t="s">
        <v>289</v>
      </c>
      <c r="P56" s="22">
        <f t="shared" si="2"/>
        <v>5</v>
      </c>
      <c r="Q56" s="23" t="s">
        <v>151</v>
      </c>
      <c r="R56" s="23" t="s">
        <v>1161</v>
      </c>
      <c r="S56" s="23" t="s">
        <v>1162</v>
      </c>
      <c r="T56" s="3"/>
      <c r="U56" s="3"/>
      <c r="V56" s="3"/>
      <c r="W56" s="3"/>
      <c r="X56" s="3"/>
      <c r="Y56" s="3"/>
    </row>
    <row r="57" spans="1:25" x14ac:dyDescent="0.2">
      <c r="A57" s="3"/>
      <c r="B57" s="3"/>
      <c r="C57" s="3"/>
      <c r="D57" s="3"/>
      <c r="E57" s="3"/>
      <c r="F57" s="3"/>
      <c r="G57" s="3"/>
      <c r="H57" s="3"/>
      <c r="I57" s="3"/>
      <c r="J57" s="3"/>
      <c r="K57" s="3"/>
      <c r="L57" s="3"/>
      <c r="M57" s="3"/>
      <c r="N57" s="4" t="s">
        <v>161</v>
      </c>
      <c r="O57" s="209" t="s">
        <v>293</v>
      </c>
      <c r="P57" s="22">
        <f t="shared" si="2"/>
        <v>5</v>
      </c>
      <c r="Q57" s="23" t="s">
        <v>159</v>
      </c>
      <c r="R57" s="23" t="s">
        <v>160</v>
      </c>
      <c r="S57" s="23" t="s">
        <v>431</v>
      </c>
      <c r="T57" s="3"/>
      <c r="U57" s="3"/>
      <c r="V57" s="3"/>
      <c r="W57" s="3"/>
      <c r="X57" s="3"/>
      <c r="Y57" s="3"/>
    </row>
    <row r="58" spans="1:25" x14ac:dyDescent="0.2">
      <c r="A58" s="3"/>
      <c r="B58" s="3"/>
      <c r="C58" s="3"/>
      <c r="D58" s="3"/>
      <c r="E58" s="3"/>
      <c r="F58" s="3"/>
      <c r="G58" s="3"/>
      <c r="H58" s="3"/>
      <c r="I58" s="3"/>
      <c r="J58" s="3"/>
      <c r="K58" s="3"/>
      <c r="L58" s="3"/>
      <c r="M58" s="3"/>
      <c r="N58" s="4" t="s">
        <v>162</v>
      </c>
      <c r="O58" s="209" t="s">
        <v>296</v>
      </c>
      <c r="P58" s="22">
        <f t="shared" si="2"/>
        <v>5</v>
      </c>
      <c r="Q58" s="23" t="s">
        <v>159</v>
      </c>
      <c r="R58" s="23" t="s">
        <v>886</v>
      </c>
      <c r="S58" s="23" t="s">
        <v>887</v>
      </c>
      <c r="T58" s="3"/>
      <c r="U58" s="3"/>
      <c r="V58" s="3"/>
      <c r="W58" s="3"/>
      <c r="X58" s="3"/>
      <c r="Y58" s="3"/>
    </row>
    <row r="59" spans="1:25" x14ac:dyDescent="0.2">
      <c r="A59" s="3"/>
      <c r="B59" s="3"/>
      <c r="C59" s="3"/>
      <c r="D59" s="3"/>
      <c r="E59" s="3"/>
      <c r="F59" s="3"/>
      <c r="G59" s="3"/>
      <c r="H59" s="3"/>
      <c r="I59" s="3"/>
      <c r="J59" s="3"/>
      <c r="K59" s="3"/>
      <c r="L59" s="3"/>
      <c r="M59" s="3"/>
      <c r="N59" s="4" t="s">
        <v>163</v>
      </c>
      <c r="O59" s="209" t="s">
        <v>301</v>
      </c>
      <c r="P59" s="22">
        <f t="shared" si="2"/>
        <v>5</v>
      </c>
      <c r="Q59" s="23" t="s">
        <v>159</v>
      </c>
      <c r="R59" s="23" t="s">
        <v>888</v>
      </c>
      <c r="S59" s="23" t="s">
        <v>889</v>
      </c>
      <c r="T59" s="3"/>
      <c r="U59" s="3"/>
      <c r="V59" s="3"/>
      <c r="W59" s="3"/>
      <c r="X59" s="3"/>
      <c r="Y59" s="3"/>
    </row>
    <row r="60" spans="1:25" x14ac:dyDescent="0.2">
      <c r="A60" s="3"/>
      <c r="B60" s="3"/>
      <c r="C60" s="3"/>
      <c r="D60" s="3"/>
      <c r="E60" s="3"/>
      <c r="F60" s="3"/>
      <c r="G60" s="3"/>
      <c r="H60" s="3"/>
      <c r="I60" s="3"/>
      <c r="J60" s="3"/>
      <c r="K60" s="3"/>
      <c r="L60" s="3"/>
      <c r="M60" s="3"/>
      <c r="N60" s="4" t="s">
        <v>165</v>
      </c>
      <c r="O60" s="209" t="s">
        <v>306</v>
      </c>
      <c r="P60" s="22">
        <f t="shared" si="2"/>
        <v>5</v>
      </c>
      <c r="Q60" s="23" t="s">
        <v>159</v>
      </c>
      <c r="R60" s="23" t="s">
        <v>890</v>
      </c>
      <c r="S60" s="23" t="s">
        <v>891</v>
      </c>
      <c r="T60" s="3"/>
      <c r="U60" s="3"/>
      <c r="V60" s="3"/>
      <c r="W60" s="3"/>
      <c r="X60" s="3"/>
      <c r="Y60" s="3"/>
    </row>
    <row r="61" spans="1:25" x14ac:dyDescent="0.2">
      <c r="A61" s="3"/>
      <c r="B61" s="3"/>
      <c r="C61" s="3"/>
      <c r="D61" s="3"/>
      <c r="E61" s="3"/>
      <c r="F61" s="3"/>
      <c r="G61" s="3"/>
      <c r="H61" s="3"/>
      <c r="I61" s="3"/>
      <c r="J61" s="3"/>
      <c r="K61" s="3"/>
      <c r="L61" s="3"/>
      <c r="M61" s="3"/>
      <c r="N61" s="4" t="s">
        <v>167</v>
      </c>
      <c r="O61" s="209" t="s">
        <v>324</v>
      </c>
      <c r="P61" s="22">
        <f t="shared" si="2"/>
        <v>5</v>
      </c>
      <c r="Q61" s="23" t="s">
        <v>159</v>
      </c>
      <c r="R61" s="23" t="s">
        <v>1163</v>
      </c>
      <c r="S61" s="23" t="s">
        <v>1164</v>
      </c>
      <c r="T61" s="3"/>
      <c r="U61" s="3"/>
      <c r="V61" s="3"/>
      <c r="W61" s="3"/>
      <c r="X61" s="3"/>
      <c r="Y61" s="3"/>
    </row>
    <row r="62" spans="1:25" x14ac:dyDescent="0.2">
      <c r="A62" s="3"/>
      <c r="B62" s="3"/>
      <c r="C62" s="3"/>
      <c r="D62" s="3"/>
      <c r="E62" s="3"/>
      <c r="F62" s="3"/>
      <c r="G62" s="3"/>
      <c r="H62" s="3"/>
      <c r="I62" s="3"/>
      <c r="J62" s="3"/>
      <c r="K62" s="3"/>
      <c r="L62" s="3"/>
      <c r="M62" s="3"/>
      <c r="N62" s="4" t="s">
        <v>169</v>
      </c>
      <c r="O62" s="209" t="s">
        <v>331</v>
      </c>
      <c r="P62" s="22">
        <f t="shared" si="2"/>
        <v>8</v>
      </c>
      <c r="Q62" s="23" t="s">
        <v>164</v>
      </c>
      <c r="R62" s="23" t="s">
        <v>892</v>
      </c>
      <c r="S62" s="23" t="s">
        <v>893</v>
      </c>
      <c r="T62" s="3"/>
      <c r="U62" s="3"/>
      <c r="V62" s="3"/>
      <c r="W62" s="3"/>
      <c r="X62" s="3"/>
      <c r="Y62" s="3"/>
    </row>
    <row r="63" spans="1:25" x14ac:dyDescent="0.2">
      <c r="A63" s="3"/>
      <c r="B63" s="3"/>
      <c r="C63" s="3"/>
      <c r="D63" s="3"/>
      <c r="E63" s="3"/>
      <c r="F63" s="3"/>
      <c r="G63" s="3"/>
      <c r="H63" s="3"/>
      <c r="I63" s="3"/>
      <c r="J63" s="3"/>
      <c r="K63" s="3"/>
      <c r="L63" s="3"/>
      <c r="M63" s="3"/>
      <c r="N63" s="4" t="s">
        <v>171</v>
      </c>
      <c r="O63" s="209" t="s">
        <v>332</v>
      </c>
      <c r="P63" s="22">
        <f t="shared" si="2"/>
        <v>8</v>
      </c>
      <c r="Q63" s="23" t="s">
        <v>164</v>
      </c>
      <c r="R63" s="23" t="s">
        <v>166</v>
      </c>
      <c r="S63" s="23" t="s">
        <v>894</v>
      </c>
      <c r="T63" s="3"/>
      <c r="U63" s="3"/>
      <c r="V63" s="3"/>
      <c r="W63" s="3"/>
      <c r="X63" s="3"/>
      <c r="Y63" s="3"/>
    </row>
    <row r="64" spans="1:25" x14ac:dyDescent="0.2">
      <c r="A64" s="3"/>
      <c r="B64" s="3"/>
      <c r="C64" s="3"/>
      <c r="D64" s="3"/>
      <c r="E64" s="3"/>
      <c r="F64" s="3"/>
      <c r="G64" s="3"/>
      <c r="H64" s="3"/>
      <c r="I64" s="3"/>
      <c r="J64" s="3"/>
      <c r="K64" s="3"/>
      <c r="L64" s="3"/>
      <c r="M64" s="3"/>
      <c r="N64" s="4" t="s">
        <v>172</v>
      </c>
      <c r="O64" s="209" t="s">
        <v>334</v>
      </c>
      <c r="P64" s="22">
        <f t="shared" si="2"/>
        <v>8</v>
      </c>
      <c r="Q64" s="23" t="s">
        <v>164</v>
      </c>
      <c r="R64" s="23" t="s">
        <v>895</v>
      </c>
      <c r="S64" s="23" t="s">
        <v>431</v>
      </c>
      <c r="T64" s="3"/>
      <c r="U64" s="3"/>
      <c r="V64" s="3"/>
      <c r="W64" s="3"/>
      <c r="X64" s="3"/>
      <c r="Y64" s="3"/>
    </row>
    <row r="65" spans="1:25" x14ac:dyDescent="0.2">
      <c r="A65" s="3"/>
      <c r="B65" s="3"/>
      <c r="C65" s="3"/>
      <c r="D65" s="3"/>
      <c r="E65" s="3"/>
      <c r="F65" s="3"/>
      <c r="G65" s="3"/>
      <c r="H65" s="3"/>
      <c r="I65" s="3"/>
      <c r="J65" s="3"/>
      <c r="K65" s="3"/>
      <c r="L65" s="3"/>
      <c r="M65" s="3"/>
      <c r="N65" s="4" t="s">
        <v>175</v>
      </c>
      <c r="O65" s="209" t="s">
        <v>336</v>
      </c>
      <c r="P65" s="22">
        <f t="shared" si="2"/>
        <v>8</v>
      </c>
      <c r="Q65" s="23" t="s">
        <v>164</v>
      </c>
      <c r="R65" s="23" t="s">
        <v>3360</v>
      </c>
      <c r="S65" s="23" t="s">
        <v>885</v>
      </c>
      <c r="T65" s="3"/>
      <c r="U65" s="3"/>
      <c r="V65" s="3"/>
      <c r="W65" s="3"/>
      <c r="X65" s="3"/>
      <c r="Y65" s="3"/>
    </row>
    <row r="66" spans="1:25" x14ac:dyDescent="0.2">
      <c r="A66" s="3"/>
      <c r="B66" s="3"/>
      <c r="C66" s="3"/>
      <c r="D66" s="3"/>
      <c r="E66" s="3"/>
      <c r="F66" s="3"/>
      <c r="G66" s="3"/>
      <c r="H66" s="3"/>
      <c r="I66" s="3"/>
      <c r="J66" s="3"/>
      <c r="K66" s="3"/>
      <c r="L66" s="3"/>
      <c r="M66" s="3"/>
      <c r="N66" s="4" t="s">
        <v>176</v>
      </c>
      <c r="O66" s="209" t="s">
        <v>337</v>
      </c>
      <c r="P66" s="22">
        <f t="shared" si="2"/>
        <v>8</v>
      </c>
      <c r="Q66" s="23" t="s">
        <v>164</v>
      </c>
      <c r="R66" s="23" t="s">
        <v>3361</v>
      </c>
      <c r="S66" s="23" t="s">
        <v>930</v>
      </c>
      <c r="T66" s="3"/>
      <c r="U66" s="3"/>
      <c r="V66" s="3"/>
      <c r="W66" s="3"/>
      <c r="X66" s="3"/>
      <c r="Y66" s="3"/>
    </row>
    <row r="67" spans="1:25" x14ac:dyDescent="0.2">
      <c r="A67" s="3"/>
      <c r="B67" s="3"/>
      <c r="C67" s="3"/>
      <c r="D67" s="3"/>
      <c r="E67" s="3"/>
      <c r="F67" s="3"/>
      <c r="G67" s="3"/>
      <c r="H67" s="3"/>
      <c r="I67" s="3"/>
      <c r="J67" s="3"/>
      <c r="K67" s="3"/>
      <c r="L67" s="3"/>
      <c r="M67" s="3"/>
      <c r="N67" s="4" t="s">
        <v>178</v>
      </c>
      <c r="O67" s="209" t="s">
        <v>338</v>
      </c>
      <c r="P67" s="22">
        <f t="shared" si="2"/>
        <v>8</v>
      </c>
      <c r="Q67" s="23" t="s">
        <v>164</v>
      </c>
      <c r="R67" s="23" t="s">
        <v>3362</v>
      </c>
      <c r="S67" s="23" t="s">
        <v>934</v>
      </c>
      <c r="T67" s="3"/>
      <c r="U67" s="3"/>
      <c r="V67" s="3"/>
      <c r="W67" s="3"/>
      <c r="X67" s="3"/>
      <c r="Y67" s="3"/>
    </row>
    <row r="68" spans="1:25" x14ac:dyDescent="0.2">
      <c r="A68" s="3"/>
      <c r="B68" s="3"/>
      <c r="C68" s="3"/>
      <c r="D68" s="3"/>
      <c r="E68" s="3"/>
      <c r="F68" s="3"/>
      <c r="G68" s="3"/>
      <c r="H68" s="3"/>
      <c r="I68" s="3"/>
      <c r="J68" s="3"/>
      <c r="K68" s="3"/>
      <c r="L68" s="3"/>
      <c r="M68" s="3"/>
      <c r="N68" s="4" t="s">
        <v>182</v>
      </c>
      <c r="O68" s="209" t="s">
        <v>342</v>
      </c>
      <c r="P68" s="22">
        <f t="shared" ref="P68:P131" si="3">COUNTIF($Q$3:$Q$436,Q68)</f>
        <v>8</v>
      </c>
      <c r="Q68" s="23" t="s">
        <v>164</v>
      </c>
      <c r="R68" s="23" t="s">
        <v>168</v>
      </c>
      <c r="S68" s="23" t="s">
        <v>1165</v>
      </c>
      <c r="T68" s="3"/>
      <c r="U68" s="3"/>
      <c r="V68" s="3"/>
      <c r="W68" s="3"/>
      <c r="X68" s="3"/>
      <c r="Y68" s="3"/>
    </row>
    <row r="69" spans="1:25" x14ac:dyDescent="0.2">
      <c r="A69" s="3"/>
      <c r="B69" s="3"/>
      <c r="C69" s="3"/>
      <c r="D69" s="3"/>
      <c r="E69" s="3"/>
      <c r="F69" s="3"/>
      <c r="G69" s="3"/>
      <c r="H69" s="3"/>
      <c r="I69" s="3"/>
      <c r="J69" s="3"/>
      <c r="K69" s="3"/>
      <c r="L69" s="3"/>
      <c r="M69" s="3"/>
      <c r="N69" s="4" t="s">
        <v>183</v>
      </c>
      <c r="O69" s="209" t="s">
        <v>344</v>
      </c>
      <c r="P69" s="22">
        <f t="shared" si="3"/>
        <v>8</v>
      </c>
      <c r="Q69" s="23" t="s">
        <v>164</v>
      </c>
      <c r="R69" s="23" t="s">
        <v>3363</v>
      </c>
      <c r="S69" s="23" t="s">
        <v>1148</v>
      </c>
      <c r="T69" s="3"/>
      <c r="U69" s="3"/>
      <c r="V69" s="3"/>
      <c r="W69" s="3"/>
      <c r="X69" s="3"/>
      <c r="Y69" s="3"/>
    </row>
    <row r="70" spans="1:25" x14ac:dyDescent="0.2">
      <c r="A70" s="3"/>
      <c r="B70" s="3"/>
      <c r="C70" s="3"/>
      <c r="D70" s="3"/>
      <c r="E70" s="3"/>
      <c r="F70" s="3"/>
      <c r="G70" s="3"/>
      <c r="H70" s="3"/>
      <c r="I70" s="3"/>
      <c r="J70" s="3"/>
      <c r="K70" s="3"/>
      <c r="L70" s="3"/>
      <c r="M70" s="3"/>
      <c r="N70" s="4" t="s">
        <v>189</v>
      </c>
      <c r="O70" s="209" t="s">
        <v>350</v>
      </c>
      <c r="P70" s="22">
        <f t="shared" si="3"/>
        <v>2</v>
      </c>
      <c r="Q70" s="23" t="s">
        <v>170</v>
      </c>
      <c r="R70" s="23" t="s">
        <v>896</v>
      </c>
      <c r="S70" s="23" t="s">
        <v>897</v>
      </c>
      <c r="T70" s="3"/>
      <c r="U70" s="3"/>
      <c r="V70" s="3"/>
      <c r="W70" s="3"/>
      <c r="X70" s="3"/>
      <c r="Y70" s="3"/>
    </row>
    <row r="71" spans="1:25" x14ac:dyDescent="0.2">
      <c r="A71" s="3"/>
      <c r="B71" s="3"/>
      <c r="C71" s="3"/>
      <c r="D71" s="3"/>
      <c r="E71" s="3"/>
      <c r="F71" s="3"/>
      <c r="G71" s="3"/>
      <c r="H71" s="3"/>
      <c r="I71" s="3"/>
      <c r="J71" s="3"/>
      <c r="K71" s="3"/>
      <c r="L71" s="3"/>
      <c r="M71" s="3"/>
      <c r="N71" s="4" t="s">
        <v>1285</v>
      </c>
      <c r="O71" s="210" t="s">
        <v>2025</v>
      </c>
      <c r="P71" s="22">
        <f t="shared" si="3"/>
        <v>2</v>
      </c>
      <c r="Q71" s="23" t="s">
        <v>170</v>
      </c>
      <c r="R71" s="23" t="s">
        <v>898</v>
      </c>
      <c r="S71" s="23" t="s">
        <v>899</v>
      </c>
      <c r="T71" s="3"/>
      <c r="U71" s="3"/>
      <c r="V71" s="3"/>
      <c r="W71" s="3"/>
      <c r="X71" s="3"/>
      <c r="Y71" s="3"/>
    </row>
    <row r="72" spans="1:25" x14ac:dyDescent="0.2">
      <c r="A72" s="3"/>
      <c r="B72" s="3"/>
      <c r="C72" s="3"/>
      <c r="D72" s="3"/>
      <c r="E72" s="3"/>
      <c r="F72" s="3"/>
      <c r="G72" s="3"/>
      <c r="H72" s="3"/>
      <c r="I72" s="3"/>
      <c r="J72" s="3"/>
      <c r="K72" s="3"/>
      <c r="L72" s="3"/>
      <c r="M72" s="3"/>
      <c r="N72" s="4" t="s">
        <v>191</v>
      </c>
      <c r="O72" s="209" t="s">
        <v>351</v>
      </c>
      <c r="P72" s="22">
        <f t="shared" si="3"/>
        <v>4</v>
      </c>
      <c r="Q72" s="23" t="s">
        <v>173</v>
      </c>
      <c r="R72" s="23" t="s">
        <v>900</v>
      </c>
      <c r="S72" s="23" t="s">
        <v>885</v>
      </c>
      <c r="T72" s="3"/>
      <c r="U72" s="3"/>
      <c r="V72" s="3"/>
      <c r="W72" s="3"/>
      <c r="X72" s="3"/>
      <c r="Y72" s="3"/>
    </row>
    <row r="73" spans="1:25" x14ac:dyDescent="0.2">
      <c r="A73" s="3"/>
      <c r="B73" s="3"/>
      <c r="C73" s="3"/>
      <c r="D73" s="3"/>
      <c r="E73" s="3"/>
      <c r="F73" s="3"/>
      <c r="G73" s="3"/>
      <c r="H73" s="3"/>
      <c r="I73" s="3"/>
      <c r="J73" s="3"/>
      <c r="K73" s="3"/>
      <c r="L73" s="3"/>
      <c r="M73" s="3"/>
      <c r="N73" s="4" t="s">
        <v>194</v>
      </c>
      <c r="O73" s="209" t="s">
        <v>353</v>
      </c>
      <c r="P73" s="22">
        <f t="shared" si="3"/>
        <v>4</v>
      </c>
      <c r="Q73" s="23" t="s">
        <v>173</v>
      </c>
      <c r="R73" s="23" t="s">
        <v>3364</v>
      </c>
      <c r="S73" s="23" t="s">
        <v>1067</v>
      </c>
      <c r="T73" s="3"/>
      <c r="U73" s="3"/>
      <c r="V73" s="3"/>
      <c r="W73" s="3"/>
      <c r="X73" s="3"/>
      <c r="Y73" s="3"/>
    </row>
    <row r="74" spans="1:25" x14ac:dyDescent="0.2">
      <c r="A74" s="3"/>
      <c r="B74" s="3"/>
      <c r="C74" s="3"/>
      <c r="D74" s="3"/>
      <c r="E74" s="3"/>
      <c r="F74" s="3"/>
      <c r="G74" s="3"/>
      <c r="H74" s="3"/>
      <c r="I74" s="3"/>
      <c r="J74" s="3"/>
      <c r="K74" s="3"/>
      <c r="L74" s="3"/>
      <c r="M74" s="3"/>
      <c r="N74" s="4" t="s">
        <v>196</v>
      </c>
      <c r="O74" s="209" t="s">
        <v>358</v>
      </c>
      <c r="P74" s="22">
        <f t="shared" si="3"/>
        <v>4</v>
      </c>
      <c r="Q74" s="23" t="s">
        <v>173</v>
      </c>
      <c r="R74" s="23" t="s">
        <v>3365</v>
      </c>
      <c r="S74" s="23" t="s">
        <v>431</v>
      </c>
      <c r="T74" s="3"/>
      <c r="U74" s="3"/>
      <c r="V74" s="3"/>
      <c r="W74" s="3"/>
      <c r="X74" s="3"/>
      <c r="Y74" s="3"/>
    </row>
    <row r="75" spans="1:25" x14ac:dyDescent="0.2">
      <c r="A75" s="3"/>
      <c r="B75" s="3"/>
      <c r="C75" s="3"/>
      <c r="D75" s="3"/>
      <c r="E75" s="3"/>
      <c r="F75" s="3"/>
      <c r="G75" s="3"/>
      <c r="H75" s="3"/>
      <c r="I75" s="3"/>
      <c r="J75" s="3"/>
      <c r="K75" s="3"/>
      <c r="L75" s="3"/>
      <c r="M75" s="3"/>
      <c r="N75" s="4" t="s">
        <v>197</v>
      </c>
      <c r="O75" s="209" t="s">
        <v>359</v>
      </c>
      <c r="P75" s="22">
        <f t="shared" si="3"/>
        <v>4</v>
      </c>
      <c r="Q75" s="23" t="s">
        <v>173</v>
      </c>
      <c r="R75" s="23" t="s">
        <v>174</v>
      </c>
      <c r="S75" s="23" t="s">
        <v>1141</v>
      </c>
      <c r="T75" s="3"/>
      <c r="U75" s="3"/>
      <c r="V75" s="3"/>
      <c r="W75" s="3"/>
      <c r="X75" s="3"/>
      <c r="Y75" s="3"/>
    </row>
    <row r="76" spans="1:25" x14ac:dyDescent="0.2">
      <c r="A76" s="3"/>
      <c r="B76" s="3"/>
      <c r="C76" s="3"/>
      <c r="D76" s="3"/>
      <c r="E76" s="3"/>
      <c r="F76" s="3"/>
      <c r="G76" s="3"/>
      <c r="H76" s="3"/>
      <c r="I76" s="3"/>
      <c r="J76" s="3"/>
      <c r="K76" s="3"/>
      <c r="L76" s="3"/>
      <c r="M76" s="3"/>
      <c r="N76" s="4" t="s">
        <v>200</v>
      </c>
      <c r="O76" s="209" t="s">
        <v>365</v>
      </c>
      <c r="P76" s="22">
        <f t="shared" si="3"/>
        <v>5</v>
      </c>
      <c r="Q76" s="23" t="s">
        <v>177</v>
      </c>
      <c r="R76" s="23" t="s">
        <v>181</v>
      </c>
      <c r="S76" s="23" t="s">
        <v>901</v>
      </c>
      <c r="T76" s="3"/>
      <c r="U76" s="3"/>
      <c r="V76" s="3"/>
      <c r="W76" s="3"/>
      <c r="X76" s="3"/>
      <c r="Y76" s="3"/>
    </row>
    <row r="77" spans="1:25" x14ac:dyDescent="0.2">
      <c r="A77" s="3"/>
      <c r="B77" s="3"/>
      <c r="C77" s="3"/>
      <c r="D77" s="3"/>
      <c r="E77" s="3"/>
      <c r="F77" s="3"/>
      <c r="G77" s="3"/>
      <c r="H77" s="3"/>
      <c r="I77" s="3"/>
      <c r="J77" s="3"/>
      <c r="K77" s="3"/>
      <c r="L77" s="3"/>
      <c r="M77" s="3"/>
      <c r="N77" s="4" t="s">
        <v>202</v>
      </c>
      <c r="O77" s="209" t="s">
        <v>1020</v>
      </c>
      <c r="P77" s="22">
        <f t="shared" si="3"/>
        <v>5</v>
      </c>
      <c r="Q77" s="23" t="s">
        <v>177</v>
      </c>
      <c r="R77" s="23" t="s">
        <v>3366</v>
      </c>
      <c r="S77" s="23" t="s">
        <v>1975</v>
      </c>
      <c r="T77" s="3"/>
      <c r="U77" s="3"/>
      <c r="V77" s="3"/>
      <c r="W77" s="3"/>
      <c r="X77" s="3"/>
      <c r="Y77" s="3"/>
    </row>
    <row r="78" spans="1:25" x14ac:dyDescent="0.2">
      <c r="A78" s="3"/>
      <c r="B78" s="3"/>
      <c r="C78" s="3"/>
      <c r="D78" s="3"/>
      <c r="E78" s="3"/>
      <c r="F78" s="3"/>
      <c r="G78" s="3"/>
      <c r="H78" s="3"/>
      <c r="I78" s="3"/>
      <c r="J78" s="3"/>
      <c r="K78" s="3"/>
      <c r="L78" s="3"/>
      <c r="M78" s="3"/>
      <c r="N78" s="4" t="s">
        <v>204</v>
      </c>
      <c r="O78" s="209" t="s">
        <v>366</v>
      </c>
      <c r="P78" s="22">
        <f t="shared" si="3"/>
        <v>5</v>
      </c>
      <c r="Q78" s="23" t="s">
        <v>177</v>
      </c>
      <c r="R78" s="23" t="s">
        <v>902</v>
      </c>
      <c r="S78" s="23" t="s">
        <v>903</v>
      </c>
      <c r="T78" s="3"/>
      <c r="U78" s="3"/>
      <c r="V78" s="3"/>
      <c r="W78" s="3"/>
      <c r="X78" s="3"/>
      <c r="Y78" s="3"/>
    </row>
    <row r="79" spans="1:25" x14ac:dyDescent="0.2">
      <c r="A79" s="3"/>
      <c r="B79" s="3"/>
      <c r="C79" s="3"/>
      <c r="D79" s="3"/>
      <c r="E79" s="3"/>
      <c r="F79" s="3"/>
      <c r="G79" s="3"/>
      <c r="H79" s="3"/>
      <c r="I79" s="3"/>
      <c r="J79" s="3"/>
      <c r="K79" s="3"/>
      <c r="L79" s="3"/>
      <c r="M79" s="3"/>
      <c r="N79" s="4" t="s">
        <v>205</v>
      </c>
      <c r="O79" s="209" t="s">
        <v>368</v>
      </c>
      <c r="P79" s="22">
        <f t="shared" si="3"/>
        <v>5</v>
      </c>
      <c r="Q79" s="23" t="s">
        <v>177</v>
      </c>
      <c r="R79" s="23" t="s">
        <v>1166</v>
      </c>
      <c r="S79" s="23" t="s">
        <v>1167</v>
      </c>
      <c r="T79" s="3"/>
      <c r="U79" s="3"/>
      <c r="V79" s="3"/>
      <c r="W79" s="3"/>
      <c r="X79" s="3"/>
      <c r="Y79" s="3"/>
    </row>
    <row r="80" spans="1:25" x14ac:dyDescent="0.2">
      <c r="A80" s="3"/>
      <c r="B80" s="3"/>
      <c r="C80" s="3"/>
      <c r="D80" s="3"/>
      <c r="E80" s="3"/>
      <c r="F80" s="3"/>
      <c r="G80" s="3"/>
      <c r="H80" s="3"/>
      <c r="I80" s="3"/>
      <c r="J80" s="3"/>
      <c r="K80" s="3"/>
      <c r="L80" s="3"/>
      <c r="M80" s="3"/>
      <c r="N80" s="4" t="s">
        <v>206</v>
      </c>
      <c r="O80" s="209" t="s">
        <v>371</v>
      </c>
      <c r="P80" s="22">
        <f t="shared" si="3"/>
        <v>5</v>
      </c>
      <c r="Q80" s="23" t="s">
        <v>177</v>
      </c>
      <c r="R80" s="23" t="s">
        <v>179</v>
      </c>
      <c r="S80" s="23" t="s">
        <v>1141</v>
      </c>
      <c r="T80" s="3"/>
      <c r="U80" s="3"/>
      <c r="V80" s="3"/>
      <c r="W80" s="3"/>
      <c r="X80" s="3"/>
      <c r="Y80" s="3"/>
    </row>
    <row r="81" spans="1:25" x14ac:dyDescent="0.2">
      <c r="A81" s="3"/>
      <c r="B81" s="3"/>
      <c r="C81" s="3"/>
      <c r="D81" s="3"/>
      <c r="E81" s="3"/>
      <c r="F81" s="3"/>
      <c r="G81" s="3"/>
      <c r="H81" s="3"/>
      <c r="I81" s="3"/>
      <c r="J81" s="3"/>
      <c r="K81" s="3"/>
      <c r="L81" s="3"/>
      <c r="M81" s="3"/>
      <c r="N81" s="4" t="s">
        <v>209</v>
      </c>
      <c r="O81" s="209" t="s">
        <v>374</v>
      </c>
      <c r="P81" s="22">
        <f t="shared" si="3"/>
        <v>1</v>
      </c>
      <c r="Q81" s="23" t="s">
        <v>184</v>
      </c>
      <c r="R81" s="23" t="s">
        <v>185</v>
      </c>
      <c r="S81" s="23" t="s">
        <v>904</v>
      </c>
      <c r="T81" s="3"/>
      <c r="U81" s="3"/>
      <c r="V81" s="3"/>
      <c r="W81" s="3"/>
      <c r="X81" s="3"/>
      <c r="Y81" s="3"/>
    </row>
    <row r="82" spans="1:25" x14ac:dyDescent="0.2">
      <c r="A82" s="3"/>
      <c r="B82" s="3"/>
      <c r="C82" s="3"/>
      <c r="D82" s="3"/>
      <c r="E82" s="3"/>
      <c r="F82" s="3"/>
      <c r="G82" s="3"/>
      <c r="H82" s="3"/>
      <c r="I82" s="3"/>
      <c r="J82" s="3"/>
      <c r="K82" s="3"/>
      <c r="L82" s="3"/>
      <c r="M82" s="3"/>
      <c r="N82" s="4" t="s">
        <v>210</v>
      </c>
      <c r="O82" s="209" t="s">
        <v>376</v>
      </c>
      <c r="P82" s="22">
        <f t="shared" si="3"/>
        <v>1</v>
      </c>
      <c r="Q82" s="23" t="s">
        <v>187</v>
      </c>
      <c r="R82" s="23" t="s">
        <v>188</v>
      </c>
      <c r="S82" s="23" t="s">
        <v>905</v>
      </c>
      <c r="T82" s="3"/>
      <c r="U82" s="3"/>
      <c r="V82" s="3"/>
      <c r="W82" s="3"/>
      <c r="X82" s="3"/>
      <c r="Y82" s="3"/>
    </row>
    <row r="83" spans="1:25" x14ac:dyDescent="0.2">
      <c r="A83" s="3"/>
      <c r="B83" s="3"/>
      <c r="C83" s="3"/>
      <c r="D83" s="3"/>
      <c r="E83" s="3"/>
      <c r="F83" s="3"/>
      <c r="G83" s="3"/>
      <c r="H83" s="3"/>
      <c r="I83" s="3"/>
      <c r="J83" s="3"/>
      <c r="K83" s="3"/>
      <c r="L83" s="3"/>
      <c r="M83" s="3"/>
      <c r="N83" s="4" t="s">
        <v>211</v>
      </c>
      <c r="O83" s="209" t="s">
        <v>377</v>
      </c>
      <c r="P83" s="22">
        <f t="shared" si="3"/>
        <v>4</v>
      </c>
      <c r="Q83" s="23" t="s">
        <v>190</v>
      </c>
      <c r="R83" s="23" t="s">
        <v>906</v>
      </c>
      <c r="S83" s="23" t="s">
        <v>304</v>
      </c>
      <c r="T83" s="3"/>
      <c r="U83" s="3"/>
      <c r="V83" s="3"/>
      <c r="W83" s="3"/>
      <c r="X83" s="3"/>
      <c r="Y83" s="3"/>
    </row>
    <row r="84" spans="1:25" x14ac:dyDescent="0.2">
      <c r="A84" s="3"/>
      <c r="B84" s="3"/>
      <c r="C84" s="3"/>
      <c r="D84" s="3"/>
      <c r="E84" s="3"/>
      <c r="F84" s="3"/>
      <c r="G84" s="3"/>
      <c r="H84" s="3"/>
      <c r="I84" s="3"/>
      <c r="J84" s="3"/>
      <c r="K84" s="3"/>
      <c r="L84" s="3"/>
      <c r="M84" s="3"/>
      <c r="N84" s="4" t="s">
        <v>213</v>
      </c>
      <c r="O84" s="209" t="s">
        <v>379</v>
      </c>
      <c r="P84" s="22">
        <f t="shared" si="3"/>
        <v>4</v>
      </c>
      <c r="Q84" s="23" t="s">
        <v>190</v>
      </c>
      <c r="R84" s="23" t="s">
        <v>907</v>
      </c>
      <c r="S84" s="23" t="s">
        <v>195</v>
      </c>
      <c r="T84" s="3"/>
      <c r="U84" s="3"/>
      <c r="V84" s="3"/>
      <c r="W84" s="3"/>
      <c r="X84" s="3"/>
      <c r="Y84" s="3"/>
    </row>
    <row r="85" spans="1:25" x14ac:dyDescent="0.2">
      <c r="A85" s="3"/>
      <c r="B85" s="3"/>
      <c r="C85" s="3"/>
      <c r="D85" s="3"/>
      <c r="E85" s="3"/>
      <c r="F85" s="3"/>
      <c r="G85" s="3"/>
      <c r="H85" s="3"/>
      <c r="I85" s="3"/>
      <c r="J85" s="3"/>
      <c r="K85" s="3"/>
      <c r="L85" s="3"/>
      <c r="M85" s="3"/>
      <c r="N85" s="4" t="s">
        <v>215</v>
      </c>
      <c r="O85" s="209" t="s">
        <v>381</v>
      </c>
      <c r="P85" s="22">
        <f t="shared" si="3"/>
        <v>4</v>
      </c>
      <c r="Q85" s="23" t="s">
        <v>190</v>
      </c>
      <c r="R85" s="23" t="s">
        <v>192</v>
      </c>
      <c r="S85" s="23" t="s">
        <v>193</v>
      </c>
      <c r="T85" s="3"/>
      <c r="U85" s="3"/>
      <c r="V85" s="3"/>
      <c r="W85" s="3"/>
      <c r="X85" s="3"/>
      <c r="Y85" s="3"/>
    </row>
    <row r="86" spans="1:25" x14ac:dyDescent="0.2">
      <c r="A86" s="3"/>
      <c r="B86" s="3"/>
      <c r="C86" s="3"/>
      <c r="D86" s="3"/>
      <c r="E86" s="3"/>
      <c r="F86" s="3"/>
      <c r="G86" s="3"/>
      <c r="H86" s="3"/>
      <c r="I86" s="3"/>
      <c r="J86" s="3"/>
      <c r="K86" s="3"/>
      <c r="L86" s="3"/>
      <c r="M86" s="3"/>
      <c r="N86" s="4" t="s">
        <v>216</v>
      </c>
      <c r="O86" s="209" t="s">
        <v>383</v>
      </c>
      <c r="P86" s="22">
        <f t="shared" si="3"/>
        <v>4</v>
      </c>
      <c r="Q86" s="23" t="s">
        <v>190</v>
      </c>
      <c r="R86" s="23" t="s">
        <v>908</v>
      </c>
      <c r="S86" s="23" t="s">
        <v>909</v>
      </c>
      <c r="T86" s="3"/>
      <c r="U86" s="3"/>
      <c r="V86" s="3"/>
      <c r="W86" s="3"/>
      <c r="X86" s="3"/>
      <c r="Y86" s="3"/>
    </row>
    <row r="87" spans="1:25" x14ac:dyDescent="0.2">
      <c r="A87" s="3"/>
      <c r="B87" s="3"/>
      <c r="C87" s="3"/>
      <c r="D87" s="3"/>
      <c r="E87" s="3"/>
      <c r="F87" s="3"/>
      <c r="G87" s="3"/>
      <c r="H87" s="3"/>
      <c r="I87" s="3"/>
      <c r="J87" s="3"/>
      <c r="K87" s="3"/>
      <c r="L87" s="3"/>
      <c r="M87" s="3"/>
      <c r="N87" s="4" t="s">
        <v>219</v>
      </c>
      <c r="O87" s="209" t="s">
        <v>385</v>
      </c>
      <c r="P87" s="22">
        <f t="shared" si="3"/>
        <v>2</v>
      </c>
      <c r="Q87" s="23" t="s">
        <v>198</v>
      </c>
      <c r="R87" s="23" t="s">
        <v>199</v>
      </c>
      <c r="S87" s="23" t="s">
        <v>910</v>
      </c>
      <c r="T87" s="3"/>
      <c r="U87" s="3"/>
      <c r="V87" s="3"/>
      <c r="W87" s="3"/>
      <c r="X87" s="3"/>
      <c r="Y87" s="3"/>
    </row>
    <row r="88" spans="1:25" x14ac:dyDescent="0.2">
      <c r="A88" s="3"/>
      <c r="B88" s="3"/>
      <c r="C88" s="3"/>
      <c r="D88" s="3"/>
      <c r="E88" s="3"/>
      <c r="F88" s="3"/>
      <c r="G88" s="3"/>
      <c r="H88" s="3"/>
      <c r="I88" s="3"/>
      <c r="J88" s="3"/>
      <c r="K88" s="3"/>
      <c r="L88" s="3"/>
      <c r="M88" s="3"/>
      <c r="N88" s="4" t="s">
        <v>232</v>
      </c>
      <c r="O88" s="209" t="s">
        <v>400</v>
      </c>
      <c r="P88" s="22">
        <f t="shared" si="3"/>
        <v>2</v>
      </c>
      <c r="Q88" s="23" t="s">
        <v>198</v>
      </c>
      <c r="R88" s="23" t="s">
        <v>201</v>
      </c>
      <c r="S88" s="23" t="s">
        <v>431</v>
      </c>
      <c r="T88" s="3"/>
      <c r="U88" s="3"/>
      <c r="V88" s="3"/>
      <c r="W88" s="3"/>
      <c r="X88" s="3"/>
      <c r="Y88" s="3"/>
    </row>
    <row r="89" spans="1:25" x14ac:dyDescent="0.2">
      <c r="A89" s="3"/>
      <c r="B89" s="3"/>
      <c r="C89" s="3"/>
      <c r="D89" s="3"/>
      <c r="E89" s="3"/>
      <c r="F89" s="3"/>
      <c r="G89" s="3"/>
      <c r="H89" s="3"/>
      <c r="I89" s="3"/>
      <c r="J89" s="3"/>
      <c r="K89" s="3"/>
      <c r="L89" s="3"/>
      <c r="M89" s="3"/>
      <c r="N89" s="4" t="s">
        <v>234</v>
      </c>
      <c r="O89" s="209" t="s">
        <v>402</v>
      </c>
      <c r="P89" s="22">
        <f t="shared" si="3"/>
        <v>4</v>
      </c>
      <c r="Q89" s="23" t="s">
        <v>203</v>
      </c>
      <c r="R89" s="23" t="s">
        <v>911</v>
      </c>
      <c r="S89" s="23" t="s">
        <v>885</v>
      </c>
      <c r="T89" s="3"/>
      <c r="U89" s="3"/>
      <c r="V89" s="3"/>
      <c r="W89" s="3"/>
      <c r="X89" s="3"/>
      <c r="Y89" s="3"/>
    </row>
    <row r="90" spans="1:25" x14ac:dyDescent="0.2">
      <c r="A90" s="3"/>
      <c r="B90" s="3"/>
      <c r="C90" s="3"/>
      <c r="D90" s="3"/>
      <c r="E90" s="3"/>
      <c r="F90" s="3"/>
      <c r="G90" s="3"/>
      <c r="H90" s="3"/>
      <c r="I90" s="3"/>
      <c r="J90" s="3"/>
      <c r="K90" s="3"/>
      <c r="L90" s="3"/>
      <c r="M90" s="3"/>
      <c r="N90" s="4" t="s">
        <v>237</v>
      </c>
      <c r="O90" s="209" t="s">
        <v>404</v>
      </c>
      <c r="P90" s="22">
        <f t="shared" si="3"/>
        <v>4</v>
      </c>
      <c r="Q90" s="23" t="s">
        <v>203</v>
      </c>
      <c r="R90" s="23" t="s">
        <v>912</v>
      </c>
      <c r="S90" s="23" t="s">
        <v>913</v>
      </c>
      <c r="T90" s="3"/>
      <c r="U90" s="3"/>
      <c r="V90" s="3"/>
      <c r="W90" s="3"/>
      <c r="X90" s="3"/>
      <c r="Y90" s="3"/>
    </row>
    <row r="91" spans="1:25" x14ac:dyDescent="0.2">
      <c r="A91" s="3"/>
      <c r="B91" s="3"/>
      <c r="C91" s="3"/>
      <c r="D91" s="3"/>
      <c r="E91" s="3"/>
      <c r="F91" s="3"/>
      <c r="G91" s="3"/>
      <c r="H91" s="3"/>
      <c r="I91" s="3"/>
      <c r="J91" s="3"/>
      <c r="K91" s="3"/>
      <c r="L91" s="3"/>
      <c r="M91" s="3"/>
      <c r="N91" s="4" t="s">
        <v>239</v>
      </c>
      <c r="O91" s="209" t="s">
        <v>408</v>
      </c>
      <c r="P91" s="22">
        <f t="shared" si="3"/>
        <v>4</v>
      </c>
      <c r="Q91" s="23" t="s">
        <v>203</v>
      </c>
      <c r="R91" s="23" t="s">
        <v>914</v>
      </c>
      <c r="S91" s="23" t="s">
        <v>915</v>
      </c>
      <c r="T91" s="3"/>
      <c r="U91" s="3"/>
      <c r="V91" s="3"/>
      <c r="W91" s="3"/>
      <c r="X91" s="3"/>
      <c r="Y91" s="3"/>
    </row>
    <row r="92" spans="1:25" x14ac:dyDescent="0.2">
      <c r="A92" s="3"/>
      <c r="B92" s="3"/>
      <c r="C92" s="3"/>
      <c r="D92" s="3"/>
      <c r="E92" s="3"/>
      <c r="F92" s="3"/>
      <c r="G92" s="3"/>
      <c r="H92" s="3"/>
      <c r="I92" s="3"/>
      <c r="J92" s="3"/>
      <c r="K92" s="3"/>
      <c r="L92" s="3"/>
      <c r="M92" s="3"/>
      <c r="N92" s="4" t="s">
        <v>241</v>
      </c>
      <c r="O92" s="209" t="s">
        <v>409</v>
      </c>
      <c r="P92" s="22">
        <f t="shared" si="3"/>
        <v>4</v>
      </c>
      <c r="Q92" s="23" t="s">
        <v>203</v>
      </c>
      <c r="R92" s="23" t="s">
        <v>916</v>
      </c>
      <c r="S92" s="23" t="s">
        <v>431</v>
      </c>
      <c r="T92" s="3"/>
      <c r="U92" s="3"/>
      <c r="V92" s="3"/>
      <c r="W92" s="3"/>
      <c r="X92" s="3"/>
      <c r="Y92" s="3"/>
    </row>
    <row r="93" spans="1:25" x14ac:dyDescent="0.2">
      <c r="A93" s="3"/>
      <c r="B93" s="3"/>
      <c r="C93" s="3"/>
      <c r="D93" s="3"/>
      <c r="E93" s="3"/>
      <c r="F93" s="3"/>
      <c r="G93" s="3"/>
      <c r="H93" s="3"/>
      <c r="I93" s="3"/>
      <c r="J93" s="3"/>
      <c r="K93" s="3"/>
      <c r="L93" s="3"/>
      <c r="M93" s="3"/>
      <c r="N93" s="4" t="s">
        <v>243</v>
      </c>
      <c r="O93" s="209" t="s">
        <v>411</v>
      </c>
      <c r="P93" s="22">
        <f t="shared" si="3"/>
        <v>7</v>
      </c>
      <c r="Q93" s="23" t="s">
        <v>207</v>
      </c>
      <c r="R93" s="23" t="s">
        <v>917</v>
      </c>
      <c r="S93" s="23" t="s">
        <v>884</v>
      </c>
      <c r="T93" s="3"/>
      <c r="U93" s="3"/>
      <c r="V93" s="3"/>
      <c r="W93" s="3"/>
      <c r="X93" s="3"/>
      <c r="Y93" s="3"/>
    </row>
    <row r="94" spans="1:25" x14ac:dyDescent="0.2">
      <c r="A94" s="3"/>
      <c r="B94" s="3"/>
      <c r="C94" s="3"/>
      <c r="D94" s="3"/>
      <c r="E94" s="3"/>
      <c r="F94" s="3"/>
      <c r="G94" s="3"/>
      <c r="H94" s="3"/>
      <c r="I94" s="3"/>
      <c r="J94" s="3"/>
      <c r="K94" s="3"/>
      <c r="L94" s="3"/>
      <c r="M94" s="3"/>
      <c r="N94" s="4" t="s">
        <v>246</v>
      </c>
      <c r="O94" s="209" t="s">
        <v>417</v>
      </c>
      <c r="P94" s="22">
        <f t="shared" si="3"/>
        <v>7</v>
      </c>
      <c r="Q94" s="23" t="s">
        <v>207</v>
      </c>
      <c r="R94" s="23" t="s">
        <v>918</v>
      </c>
      <c r="S94" s="23" t="s">
        <v>212</v>
      </c>
      <c r="T94" s="3"/>
      <c r="U94" s="3"/>
      <c r="V94" s="3"/>
      <c r="W94" s="3"/>
      <c r="X94" s="3"/>
      <c r="Y94" s="3"/>
    </row>
    <row r="95" spans="1:25" x14ac:dyDescent="0.2">
      <c r="A95" s="3"/>
      <c r="B95" s="3"/>
      <c r="C95" s="3"/>
      <c r="D95" s="3"/>
      <c r="E95" s="3"/>
      <c r="F95" s="3"/>
      <c r="G95" s="3"/>
      <c r="H95" s="3"/>
      <c r="I95" s="3"/>
      <c r="J95" s="3"/>
      <c r="K95" s="3"/>
      <c r="L95" s="3"/>
      <c r="M95" s="3"/>
      <c r="N95" s="4" t="s">
        <v>248</v>
      </c>
      <c r="O95" s="209" t="s">
        <v>421</v>
      </c>
      <c r="P95" s="22">
        <f t="shared" si="3"/>
        <v>7</v>
      </c>
      <c r="Q95" s="23" t="s">
        <v>207</v>
      </c>
      <c r="R95" s="23" t="s">
        <v>919</v>
      </c>
      <c r="S95" s="23" t="s">
        <v>920</v>
      </c>
      <c r="T95" s="3"/>
      <c r="U95" s="3"/>
      <c r="V95" s="3"/>
      <c r="W95" s="3"/>
      <c r="X95" s="3"/>
      <c r="Y95" s="3"/>
    </row>
    <row r="96" spans="1:25" x14ac:dyDescent="0.2">
      <c r="A96" s="3"/>
      <c r="B96" s="3"/>
      <c r="C96" s="3"/>
      <c r="D96" s="3"/>
      <c r="E96" s="3"/>
      <c r="F96" s="3"/>
      <c r="G96" s="3"/>
      <c r="H96" s="3"/>
      <c r="I96" s="3"/>
      <c r="J96" s="3"/>
      <c r="K96" s="3"/>
      <c r="L96" s="3"/>
      <c r="M96" s="3"/>
      <c r="N96" s="4" t="s">
        <v>250</v>
      </c>
      <c r="O96" s="209" t="s">
        <v>423</v>
      </c>
      <c r="P96" s="22">
        <f t="shared" si="3"/>
        <v>7</v>
      </c>
      <c r="Q96" s="23" t="s">
        <v>207</v>
      </c>
      <c r="R96" s="23" t="s">
        <v>921</v>
      </c>
      <c r="S96" s="23" t="s">
        <v>431</v>
      </c>
      <c r="T96" s="3"/>
      <c r="U96" s="3"/>
      <c r="V96" s="3"/>
      <c r="W96" s="3"/>
      <c r="X96" s="3"/>
      <c r="Y96" s="3"/>
    </row>
    <row r="97" spans="1:25" x14ac:dyDescent="0.2">
      <c r="A97" s="3"/>
      <c r="B97" s="3"/>
      <c r="C97" s="3"/>
      <c r="D97" s="3"/>
      <c r="E97" s="3"/>
      <c r="F97" s="3"/>
      <c r="G97" s="3"/>
      <c r="H97" s="3"/>
      <c r="I97" s="3"/>
      <c r="J97" s="3"/>
      <c r="K97" s="3"/>
      <c r="L97" s="3"/>
      <c r="M97" s="3"/>
      <c r="N97" s="4" t="s">
        <v>253</v>
      </c>
      <c r="O97" s="209" t="s">
        <v>425</v>
      </c>
      <c r="P97" s="22">
        <f t="shared" si="3"/>
        <v>7</v>
      </c>
      <c r="Q97" s="23" t="s">
        <v>207</v>
      </c>
      <c r="R97" s="23" t="s">
        <v>1168</v>
      </c>
      <c r="S97" s="23" t="s">
        <v>1169</v>
      </c>
      <c r="T97" s="3"/>
      <c r="U97" s="3"/>
      <c r="V97" s="3"/>
      <c r="W97" s="3"/>
      <c r="X97" s="3"/>
      <c r="Y97" s="3"/>
    </row>
    <row r="98" spans="1:25" x14ac:dyDescent="0.2">
      <c r="A98" s="3"/>
      <c r="B98" s="3"/>
      <c r="C98" s="3"/>
      <c r="D98" s="3"/>
      <c r="E98" s="3"/>
      <c r="F98" s="3"/>
      <c r="G98" s="3"/>
      <c r="H98" s="3"/>
      <c r="I98" s="3"/>
      <c r="J98" s="3"/>
      <c r="K98" s="3"/>
      <c r="L98" s="3"/>
      <c r="M98" s="3"/>
      <c r="N98" s="4" t="s">
        <v>255</v>
      </c>
      <c r="O98" s="209" t="s">
        <v>427</v>
      </c>
      <c r="P98" s="22">
        <f t="shared" si="3"/>
        <v>7</v>
      </c>
      <c r="Q98" s="23" t="s">
        <v>207</v>
      </c>
      <c r="R98" s="23" t="s">
        <v>1170</v>
      </c>
      <c r="S98" s="23" t="s">
        <v>1169</v>
      </c>
      <c r="T98" s="3"/>
      <c r="U98" s="3"/>
      <c r="V98" s="3"/>
      <c r="W98" s="3"/>
      <c r="X98" s="3"/>
      <c r="Y98" s="3"/>
    </row>
    <row r="99" spans="1:25" x14ac:dyDescent="0.2">
      <c r="A99" s="3"/>
      <c r="B99" s="3"/>
      <c r="C99" s="3"/>
      <c r="D99" s="3"/>
      <c r="E99" s="3"/>
      <c r="F99" s="3"/>
      <c r="G99" s="3"/>
      <c r="H99" s="3"/>
      <c r="I99" s="3"/>
      <c r="J99" s="3"/>
      <c r="K99" s="3"/>
      <c r="L99" s="3"/>
      <c r="M99" s="3"/>
      <c r="N99" s="4" t="s">
        <v>256</v>
      </c>
      <c r="O99" s="209" t="s">
        <v>432</v>
      </c>
      <c r="P99" s="22">
        <f t="shared" si="3"/>
        <v>7</v>
      </c>
      <c r="Q99" s="23" t="s">
        <v>207</v>
      </c>
      <c r="R99" s="23" t="s">
        <v>208</v>
      </c>
      <c r="S99" s="23" t="s">
        <v>1141</v>
      </c>
      <c r="T99" s="3"/>
      <c r="U99" s="3"/>
      <c r="V99" s="3"/>
      <c r="W99" s="3"/>
      <c r="X99" s="3"/>
      <c r="Y99" s="3"/>
    </row>
    <row r="100" spans="1:25" x14ac:dyDescent="0.2">
      <c r="A100" s="3"/>
      <c r="B100" s="3"/>
      <c r="C100" s="3"/>
      <c r="D100" s="3"/>
      <c r="E100" s="3"/>
      <c r="F100" s="3"/>
      <c r="G100" s="3"/>
      <c r="H100" s="3"/>
      <c r="I100" s="3"/>
      <c r="J100" s="3"/>
      <c r="K100" s="3"/>
      <c r="L100" s="3"/>
      <c r="M100" s="3"/>
      <c r="N100" s="4" t="s">
        <v>1286</v>
      </c>
      <c r="O100" s="209" t="s">
        <v>1287</v>
      </c>
      <c r="P100" s="22">
        <f t="shared" si="3"/>
        <v>2</v>
      </c>
      <c r="Q100" s="23" t="s">
        <v>214</v>
      </c>
      <c r="R100" s="23" t="s">
        <v>922</v>
      </c>
      <c r="S100" s="23" t="s">
        <v>923</v>
      </c>
      <c r="T100" s="3"/>
      <c r="U100" s="3"/>
      <c r="V100" s="3"/>
      <c r="W100" s="3"/>
      <c r="X100" s="3"/>
      <c r="Y100" s="3"/>
    </row>
    <row r="101" spans="1:25" x14ac:dyDescent="0.2">
      <c r="A101" s="3"/>
      <c r="B101" s="3"/>
      <c r="C101" s="3"/>
      <c r="D101" s="3"/>
      <c r="E101" s="3"/>
      <c r="F101" s="3"/>
      <c r="G101" s="3"/>
      <c r="H101" s="3"/>
      <c r="I101" s="3"/>
      <c r="J101" s="3"/>
      <c r="K101" s="3"/>
      <c r="L101" s="3"/>
      <c r="M101" s="3"/>
      <c r="N101" s="4" t="s">
        <v>257</v>
      </c>
      <c r="O101" s="209" t="s">
        <v>434</v>
      </c>
      <c r="P101" s="22">
        <f t="shared" si="3"/>
        <v>2</v>
      </c>
      <c r="Q101" s="23" t="s">
        <v>214</v>
      </c>
      <c r="R101" s="23" t="s">
        <v>924</v>
      </c>
      <c r="S101" s="23" t="s">
        <v>925</v>
      </c>
      <c r="T101" s="3"/>
      <c r="U101" s="3"/>
      <c r="V101" s="3"/>
      <c r="W101" s="3"/>
      <c r="X101" s="3"/>
      <c r="Y101" s="3"/>
    </row>
    <row r="102" spans="1:25" x14ac:dyDescent="0.2">
      <c r="A102" s="3"/>
      <c r="B102" s="3"/>
      <c r="C102" s="3"/>
      <c r="D102" s="3"/>
      <c r="E102" s="3"/>
      <c r="F102" s="3"/>
      <c r="G102" s="3"/>
      <c r="H102" s="3"/>
      <c r="I102" s="3"/>
      <c r="J102" s="3"/>
      <c r="K102" s="3"/>
      <c r="L102" s="3"/>
      <c r="M102" s="3"/>
      <c r="N102" s="4" t="s">
        <v>261</v>
      </c>
      <c r="O102" s="209" t="s">
        <v>437</v>
      </c>
      <c r="P102" s="22">
        <f t="shared" si="3"/>
        <v>7</v>
      </c>
      <c r="Q102" s="23" t="s">
        <v>217</v>
      </c>
      <c r="R102" s="23" t="s">
        <v>926</v>
      </c>
      <c r="S102" s="23" t="s">
        <v>927</v>
      </c>
      <c r="T102" s="3"/>
      <c r="U102" s="3"/>
      <c r="V102" s="3"/>
      <c r="W102" s="3"/>
      <c r="X102" s="3"/>
      <c r="Y102" s="3"/>
    </row>
    <row r="103" spans="1:25" x14ac:dyDescent="0.2">
      <c r="A103" s="3"/>
      <c r="B103" s="3"/>
      <c r="C103" s="3"/>
      <c r="D103" s="3"/>
      <c r="E103" s="3"/>
      <c r="F103" s="3"/>
      <c r="G103" s="3"/>
      <c r="H103" s="3"/>
      <c r="I103" s="3"/>
      <c r="J103" s="3"/>
      <c r="K103" s="3"/>
      <c r="L103" s="3"/>
      <c r="M103" s="3"/>
      <c r="N103" s="4" t="s">
        <v>265</v>
      </c>
      <c r="O103" s="209" t="s">
        <v>444</v>
      </c>
      <c r="P103" s="22">
        <f t="shared" si="3"/>
        <v>7</v>
      </c>
      <c r="Q103" s="23" t="s">
        <v>217</v>
      </c>
      <c r="R103" s="23" t="s">
        <v>220</v>
      </c>
      <c r="S103" s="23" t="s">
        <v>894</v>
      </c>
      <c r="T103" s="3"/>
      <c r="U103" s="3"/>
      <c r="V103" s="3"/>
      <c r="W103" s="3"/>
      <c r="X103" s="3"/>
      <c r="Y103" s="3"/>
    </row>
    <row r="104" spans="1:25" x14ac:dyDescent="0.2">
      <c r="A104" s="3"/>
      <c r="B104" s="3"/>
      <c r="C104" s="3"/>
      <c r="D104" s="3"/>
      <c r="E104" s="3"/>
      <c r="F104" s="3"/>
      <c r="G104" s="3"/>
      <c r="H104" s="3"/>
      <c r="I104" s="3"/>
      <c r="J104" s="3"/>
      <c r="K104" s="3"/>
      <c r="L104" s="3"/>
      <c r="M104" s="3"/>
      <c r="N104" s="4" t="s">
        <v>1288</v>
      </c>
      <c r="O104" s="209" t="s">
        <v>446</v>
      </c>
      <c r="P104" s="22">
        <f t="shared" si="3"/>
        <v>7</v>
      </c>
      <c r="Q104" s="23" t="s">
        <v>217</v>
      </c>
      <c r="R104" s="23" t="s">
        <v>928</v>
      </c>
      <c r="S104" s="23" t="s">
        <v>884</v>
      </c>
      <c r="T104" s="3"/>
      <c r="U104" s="3"/>
      <c r="V104" s="3"/>
      <c r="W104" s="3"/>
      <c r="X104" s="3"/>
      <c r="Y104" s="3"/>
    </row>
    <row r="105" spans="1:25" x14ac:dyDescent="0.2">
      <c r="A105" s="3"/>
      <c r="B105" s="3"/>
      <c r="C105" s="3"/>
      <c r="D105" s="3"/>
      <c r="E105" s="3"/>
      <c r="F105" s="3"/>
      <c r="G105" s="3"/>
      <c r="H105" s="3"/>
      <c r="I105" s="3"/>
      <c r="J105" s="3"/>
      <c r="K105" s="3"/>
      <c r="L105" s="3"/>
      <c r="M105" s="3"/>
      <c r="N105" s="4" t="s">
        <v>268</v>
      </c>
      <c r="O105" s="209" t="s">
        <v>448</v>
      </c>
      <c r="P105" s="22">
        <f t="shared" si="3"/>
        <v>7</v>
      </c>
      <c r="Q105" s="23" t="s">
        <v>217</v>
      </c>
      <c r="R105" s="23" t="s">
        <v>929</v>
      </c>
      <c r="S105" s="23" t="s">
        <v>930</v>
      </c>
      <c r="T105" s="3"/>
      <c r="U105" s="3"/>
      <c r="V105" s="3"/>
      <c r="W105" s="3"/>
      <c r="X105" s="3"/>
      <c r="Y105" s="3"/>
    </row>
    <row r="106" spans="1:25" x14ac:dyDescent="0.2">
      <c r="A106" s="3"/>
      <c r="B106" s="3"/>
      <c r="C106" s="3"/>
      <c r="D106" s="3"/>
      <c r="E106" s="3"/>
      <c r="F106" s="3"/>
      <c r="G106" s="3"/>
      <c r="H106" s="3"/>
      <c r="I106" s="3"/>
      <c r="J106" s="3"/>
      <c r="K106" s="3"/>
      <c r="L106" s="3"/>
      <c r="M106" s="3"/>
      <c r="N106" s="4" t="s">
        <v>270</v>
      </c>
      <c r="O106" s="209" t="s">
        <v>449</v>
      </c>
      <c r="P106" s="22">
        <f t="shared" si="3"/>
        <v>7</v>
      </c>
      <c r="Q106" s="23" t="s">
        <v>217</v>
      </c>
      <c r="R106" s="23" t="s">
        <v>931</v>
      </c>
      <c r="S106" s="23" t="s">
        <v>932</v>
      </c>
      <c r="T106" s="3"/>
      <c r="U106" s="3"/>
      <c r="V106" s="3"/>
      <c r="W106" s="3"/>
      <c r="X106" s="3"/>
      <c r="Y106" s="3"/>
    </row>
    <row r="107" spans="1:25" x14ac:dyDescent="0.2">
      <c r="A107" s="3"/>
      <c r="B107" s="3"/>
      <c r="C107" s="3"/>
      <c r="D107" s="3"/>
      <c r="E107" s="3"/>
      <c r="F107" s="3"/>
      <c r="G107" s="3"/>
      <c r="H107" s="3"/>
      <c r="I107" s="3"/>
      <c r="J107" s="3"/>
      <c r="K107" s="3"/>
      <c r="L107" s="3"/>
      <c r="M107" s="3"/>
      <c r="N107" s="4" t="s">
        <v>287</v>
      </c>
      <c r="O107" s="209" t="s">
        <v>1251</v>
      </c>
      <c r="P107" s="22">
        <f t="shared" si="3"/>
        <v>7</v>
      </c>
      <c r="Q107" s="23" t="s">
        <v>217</v>
      </c>
      <c r="R107" s="23" t="s">
        <v>933</v>
      </c>
      <c r="S107" s="23" t="s">
        <v>934</v>
      </c>
      <c r="T107" s="3"/>
      <c r="U107" s="3"/>
      <c r="V107" s="3"/>
      <c r="W107" s="3"/>
      <c r="X107" s="3"/>
      <c r="Y107" s="3"/>
    </row>
    <row r="108" spans="1:25" x14ac:dyDescent="0.2">
      <c r="A108" s="3"/>
      <c r="B108" s="3"/>
      <c r="C108" s="3"/>
      <c r="D108" s="3"/>
      <c r="E108" s="3"/>
      <c r="F108" s="3"/>
      <c r="G108" s="3"/>
      <c r="H108" s="3"/>
      <c r="I108" s="3"/>
      <c r="J108" s="3"/>
      <c r="K108" s="3"/>
      <c r="L108" s="3"/>
      <c r="M108" s="3"/>
      <c r="N108" s="4" t="s">
        <v>1289</v>
      </c>
      <c r="O108" s="209" t="s">
        <v>1290</v>
      </c>
      <c r="P108" s="22">
        <f t="shared" si="3"/>
        <v>7</v>
      </c>
      <c r="Q108" s="23" t="s">
        <v>217</v>
      </c>
      <c r="R108" s="23" t="s">
        <v>218</v>
      </c>
      <c r="S108" s="23" t="s">
        <v>1141</v>
      </c>
      <c r="T108" s="3"/>
      <c r="U108" s="3"/>
      <c r="V108" s="3"/>
      <c r="W108" s="3"/>
      <c r="X108" s="3"/>
      <c r="Y108" s="3"/>
    </row>
    <row r="109" spans="1:25" x14ac:dyDescent="0.2">
      <c r="A109" s="3"/>
      <c r="B109" s="3"/>
      <c r="C109" s="3"/>
      <c r="D109" s="3"/>
      <c r="E109" s="3"/>
      <c r="F109" s="3"/>
      <c r="G109" s="3"/>
      <c r="H109" s="3"/>
      <c r="I109" s="3"/>
      <c r="J109" s="3"/>
      <c r="K109" s="3"/>
      <c r="L109" s="3"/>
      <c r="M109" s="3"/>
      <c r="N109" s="4" t="s">
        <v>271</v>
      </c>
      <c r="O109" s="209" t="s">
        <v>453</v>
      </c>
      <c r="P109" s="22">
        <f t="shared" si="3"/>
        <v>1</v>
      </c>
      <c r="Q109" s="23" t="s">
        <v>221</v>
      </c>
      <c r="R109" s="23" t="s">
        <v>935</v>
      </c>
      <c r="S109" s="23" t="s">
        <v>431</v>
      </c>
      <c r="T109" s="3"/>
      <c r="U109" s="3"/>
      <c r="V109" s="3"/>
      <c r="W109" s="3"/>
      <c r="X109" s="3"/>
      <c r="Y109" s="3"/>
    </row>
    <row r="110" spans="1:25" x14ac:dyDescent="0.2">
      <c r="A110" s="3"/>
      <c r="B110" s="3"/>
      <c r="C110" s="3"/>
      <c r="D110" s="3"/>
      <c r="E110" s="3"/>
      <c r="F110" s="3"/>
      <c r="G110" s="3"/>
      <c r="H110" s="3"/>
      <c r="I110" s="3"/>
      <c r="J110" s="3"/>
      <c r="K110" s="3"/>
      <c r="L110" s="3"/>
      <c r="M110" s="3"/>
      <c r="N110" s="4" t="s">
        <v>273</v>
      </c>
      <c r="O110" s="209" t="s">
        <v>1211</v>
      </c>
      <c r="P110" s="22">
        <f t="shared" si="3"/>
        <v>1</v>
      </c>
      <c r="Q110" s="23" t="s">
        <v>222</v>
      </c>
      <c r="R110" s="23" t="s">
        <v>223</v>
      </c>
      <c r="S110" s="23" t="s">
        <v>1141</v>
      </c>
      <c r="T110" s="3"/>
      <c r="U110" s="3"/>
      <c r="V110" s="3"/>
      <c r="W110" s="3"/>
      <c r="X110" s="3"/>
      <c r="Y110" s="3"/>
    </row>
    <row r="111" spans="1:25" x14ac:dyDescent="0.2">
      <c r="A111" s="3"/>
      <c r="B111" s="3"/>
      <c r="C111" s="3"/>
      <c r="D111" s="3"/>
      <c r="E111" s="3"/>
      <c r="F111" s="3"/>
      <c r="G111" s="3"/>
      <c r="H111" s="3"/>
      <c r="I111" s="3"/>
      <c r="J111" s="3"/>
      <c r="K111" s="3"/>
      <c r="L111" s="3"/>
      <c r="M111" s="3"/>
      <c r="N111" s="4" t="s">
        <v>278</v>
      </c>
      <c r="O111" s="209" t="s">
        <v>458</v>
      </c>
      <c r="P111" s="22">
        <f t="shared" si="3"/>
        <v>3</v>
      </c>
      <c r="Q111" s="23" t="s">
        <v>224</v>
      </c>
      <c r="R111" s="23" t="s">
        <v>3364</v>
      </c>
      <c r="S111" s="23" t="s">
        <v>1067</v>
      </c>
      <c r="T111" s="3"/>
      <c r="U111" s="3"/>
      <c r="V111" s="3"/>
      <c r="W111" s="3"/>
      <c r="X111" s="3"/>
      <c r="Y111" s="3"/>
    </row>
    <row r="112" spans="1:25" x14ac:dyDescent="0.2">
      <c r="A112" s="3"/>
      <c r="B112" s="3"/>
      <c r="C112" s="3"/>
      <c r="D112" s="3"/>
      <c r="E112" s="3"/>
      <c r="F112" s="3"/>
      <c r="G112" s="3"/>
      <c r="H112" s="3"/>
      <c r="I112" s="3"/>
      <c r="J112" s="3"/>
      <c r="K112" s="3"/>
      <c r="L112" s="3"/>
      <c r="M112" s="3"/>
      <c r="N112" s="4" t="s">
        <v>1291</v>
      </c>
      <c r="O112" s="209" t="s">
        <v>1171</v>
      </c>
      <c r="P112" s="22">
        <f t="shared" si="3"/>
        <v>3</v>
      </c>
      <c r="Q112" s="23" t="s">
        <v>224</v>
      </c>
      <c r="R112" s="23" t="s">
        <v>225</v>
      </c>
      <c r="S112" s="23" t="s">
        <v>1172</v>
      </c>
      <c r="T112" s="3"/>
      <c r="U112" s="3"/>
      <c r="V112" s="3"/>
      <c r="W112" s="3"/>
      <c r="X112" s="3"/>
      <c r="Y112" s="3"/>
    </row>
    <row r="113" spans="1:25" x14ac:dyDescent="0.2">
      <c r="A113" s="3"/>
      <c r="B113" s="3"/>
      <c r="C113" s="3"/>
      <c r="D113" s="3"/>
      <c r="E113" s="3"/>
      <c r="F113" s="3"/>
      <c r="G113" s="3"/>
      <c r="H113" s="3"/>
      <c r="I113" s="3"/>
      <c r="J113" s="3"/>
      <c r="K113" s="3"/>
      <c r="L113" s="3"/>
      <c r="M113" s="3"/>
      <c r="N113" s="4" t="s">
        <v>280</v>
      </c>
      <c r="O113" s="209" t="s">
        <v>461</v>
      </c>
      <c r="P113" s="22">
        <f t="shared" si="3"/>
        <v>3</v>
      </c>
      <c r="Q113" s="23" t="s">
        <v>224</v>
      </c>
      <c r="R113" s="23" t="s">
        <v>3367</v>
      </c>
      <c r="S113" s="23" t="s">
        <v>1141</v>
      </c>
      <c r="T113" s="3"/>
      <c r="U113" s="3"/>
      <c r="V113" s="3"/>
      <c r="W113" s="3"/>
      <c r="X113" s="3"/>
      <c r="Y113" s="3"/>
    </row>
    <row r="114" spans="1:25" x14ac:dyDescent="0.2">
      <c r="A114" s="3"/>
      <c r="B114" s="3"/>
      <c r="C114" s="3"/>
      <c r="D114" s="3"/>
      <c r="E114" s="3"/>
      <c r="F114" s="3"/>
      <c r="G114" s="3"/>
      <c r="H114" s="3"/>
      <c r="I114" s="3"/>
      <c r="J114" s="3"/>
      <c r="K114" s="3"/>
      <c r="L114" s="3"/>
      <c r="M114" s="3"/>
      <c r="N114" s="4" t="s">
        <v>282</v>
      </c>
      <c r="O114" s="209" t="s">
        <v>463</v>
      </c>
      <c r="P114" s="22">
        <f t="shared" si="3"/>
        <v>5</v>
      </c>
      <c r="Q114" s="23" t="s">
        <v>226</v>
      </c>
      <c r="R114" s="23" t="s">
        <v>227</v>
      </c>
      <c r="S114" s="23" t="s">
        <v>936</v>
      </c>
      <c r="T114" s="3"/>
      <c r="U114" s="3"/>
      <c r="V114" s="3"/>
      <c r="W114" s="3"/>
      <c r="X114" s="3"/>
      <c r="Y114" s="3"/>
    </row>
    <row r="115" spans="1:25" x14ac:dyDescent="0.2">
      <c r="A115" s="3"/>
      <c r="B115" s="3"/>
      <c r="C115" s="3"/>
      <c r="D115" s="3"/>
      <c r="E115" s="3"/>
      <c r="F115" s="3"/>
      <c r="G115" s="3"/>
      <c r="H115" s="3"/>
      <c r="I115" s="3"/>
      <c r="J115" s="3"/>
      <c r="K115" s="3"/>
      <c r="L115" s="3"/>
      <c r="M115" s="3"/>
      <c r="N115" s="4" t="s">
        <v>283</v>
      </c>
      <c r="O115" s="209" t="s">
        <v>466</v>
      </c>
      <c r="P115" s="22">
        <f t="shared" si="3"/>
        <v>5</v>
      </c>
      <c r="Q115" s="23" t="s">
        <v>226</v>
      </c>
      <c r="R115" s="23" t="s">
        <v>937</v>
      </c>
      <c r="S115" s="23" t="s">
        <v>938</v>
      </c>
      <c r="T115" s="3"/>
      <c r="U115" s="3"/>
      <c r="V115" s="3"/>
      <c r="W115" s="3"/>
      <c r="X115" s="3"/>
      <c r="Y115" s="3"/>
    </row>
    <row r="116" spans="1:25" x14ac:dyDescent="0.2">
      <c r="A116" s="3"/>
      <c r="B116" s="3"/>
      <c r="C116" s="3"/>
      <c r="D116" s="3"/>
      <c r="E116" s="3"/>
      <c r="F116" s="3"/>
      <c r="G116" s="3"/>
      <c r="H116" s="3"/>
      <c r="I116" s="3"/>
      <c r="J116" s="3"/>
      <c r="K116" s="3"/>
      <c r="L116" s="3"/>
      <c r="M116" s="3"/>
      <c r="N116" s="4" t="s">
        <v>286</v>
      </c>
      <c r="O116" s="209" t="s">
        <v>468</v>
      </c>
      <c r="P116" s="22">
        <f t="shared" si="3"/>
        <v>5</v>
      </c>
      <c r="Q116" s="23" t="s">
        <v>226</v>
      </c>
      <c r="R116" s="23" t="s">
        <v>939</v>
      </c>
      <c r="S116" s="23" t="s">
        <v>940</v>
      </c>
      <c r="T116" s="3"/>
      <c r="U116" s="3"/>
      <c r="V116" s="3"/>
      <c r="W116" s="3"/>
      <c r="X116" s="3"/>
      <c r="Y116" s="3"/>
    </row>
    <row r="117" spans="1:25" x14ac:dyDescent="0.2">
      <c r="A117" s="3"/>
      <c r="B117" s="3"/>
      <c r="C117" s="3"/>
      <c r="D117" s="3"/>
      <c r="E117" s="3"/>
      <c r="F117" s="3"/>
      <c r="G117" s="3"/>
      <c r="H117" s="3"/>
      <c r="I117" s="3"/>
      <c r="J117" s="3"/>
      <c r="K117" s="3"/>
      <c r="L117" s="3"/>
      <c r="M117" s="3"/>
      <c r="N117" s="4" t="s">
        <v>1292</v>
      </c>
      <c r="O117" s="209" t="s">
        <v>469</v>
      </c>
      <c r="P117" s="22">
        <f t="shared" si="3"/>
        <v>5</v>
      </c>
      <c r="Q117" s="23" t="s">
        <v>226</v>
      </c>
      <c r="R117" s="23" t="s">
        <v>228</v>
      </c>
      <c r="S117" s="23" t="s">
        <v>941</v>
      </c>
      <c r="T117" s="3"/>
      <c r="U117" s="3"/>
      <c r="V117" s="3"/>
      <c r="W117" s="3"/>
      <c r="X117" s="3"/>
      <c r="Y117" s="3"/>
    </row>
    <row r="118" spans="1:25" x14ac:dyDescent="0.2">
      <c r="A118" s="3"/>
      <c r="B118" s="3"/>
      <c r="C118" s="3"/>
      <c r="D118" s="3"/>
      <c r="E118" s="3"/>
      <c r="F118" s="3"/>
      <c r="G118" s="3"/>
      <c r="H118" s="3"/>
      <c r="I118" s="3"/>
      <c r="J118" s="3"/>
      <c r="K118" s="3"/>
      <c r="L118" s="3"/>
      <c r="M118" s="3"/>
      <c r="N118" s="4" t="s">
        <v>291</v>
      </c>
      <c r="O118" s="209" t="s">
        <v>470</v>
      </c>
      <c r="P118" s="22">
        <f t="shared" si="3"/>
        <v>5</v>
      </c>
      <c r="Q118" s="23" t="s">
        <v>226</v>
      </c>
      <c r="R118" s="23" t="s">
        <v>229</v>
      </c>
      <c r="S118" s="23" t="s">
        <v>1173</v>
      </c>
      <c r="T118" s="3"/>
      <c r="U118" s="3"/>
      <c r="V118" s="3"/>
      <c r="W118" s="3"/>
      <c r="X118" s="3"/>
      <c r="Y118" s="3"/>
    </row>
    <row r="119" spans="1:25" x14ac:dyDescent="0.2">
      <c r="A119" s="3"/>
      <c r="B119" s="3"/>
      <c r="C119" s="3"/>
      <c r="D119" s="3"/>
      <c r="E119" s="3"/>
      <c r="F119" s="3"/>
      <c r="G119" s="3"/>
      <c r="H119" s="3"/>
      <c r="I119" s="3"/>
      <c r="J119" s="3"/>
      <c r="K119" s="3"/>
      <c r="L119" s="3"/>
      <c r="M119" s="3"/>
      <c r="N119" s="4" t="s">
        <v>1293</v>
      </c>
      <c r="O119" s="209" t="s">
        <v>473</v>
      </c>
      <c r="P119" s="22">
        <f t="shared" si="3"/>
        <v>4</v>
      </c>
      <c r="Q119" s="23" t="s">
        <v>230</v>
      </c>
      <c r="R119" s="23" t="s">
        <v>231</v>
      </c>
      <c r="S119" s="23" t="s">
        <v>894</v>
      </c>
      <c r="T119" s="3"/>
      <c r="U119" s="3"/>
      <c r="V119" s="3"/>
      <c r="W119" s="3"/>
      <c r="X119" s="3"/>
      <c r="Y119" s="3"/>
    </row>
    <row r="120" spans="1:25" x14ac:dyDescent="0.2">
      <c r="A120" s="3"/>
      <c r="B120" s="3"/>
      <c r="C120" s="3"/>
      <c r="D120" s="3"/>
      <c r="E120" s="3"/>
      <c r="F120" s="3"/>
      <c r="G120" s="3"/>
      <c r="H120" s="3"/>
      <c r="I120" s="3"/>
      <c r="J120" s="3"/>
      <c r="K120" s="3"/>
      <c r="L120" s="3"/>
      <c r="M120" s="3"/>
      <c r="N120" s="4" t="s">
        <v>292</v>
      </c>
      <c r="O120" s="209" t="s">
        <v>474</v>
      </c>
      <c r="P120" s="22">
        <f t="shared" si="3"/>
        <v>4</v>
      </c>
      <c r="Q120" s="23" t="s">
        <v>230</v>
      </c>
      <c r="R120" s="23" t="s">
        <v>233</v>
      </c>
      <c r="S120" s="23" t="s">
        <v>942</v>
      </c>
      <c r="T120" s="3"/>
      <c r="U120" s="3"/>
      <c r="V120" s="3"/>
      <c r="W120" s="3"/>
      <c r="X120" s="3"/>
      <c r="Y120" s="3"/>
    </row>
    <row r="121" spans="1:25" x14ac:dyDescent="0.2">
      <c r="A121" s="3"/>
      <c r="B121" s="3"/>
      <c r="C121" s="3"/>
      <c r="D121" s="3"/>
      <c r="E121" s="3"/>
      <c r="F121" s="3"/>
      <c r="G121" s="3"/>
      <c r="H121" s="3"/>
      <c r="I121" s="3"/>
      <c r="J121" s="3"/>
      <c r="K121" s="3"/>
      <c r="L121" s="3"/>
      <c r="M121" s="3"/>
      <c r="N121" s="4" t="s">
        <v>295</v>
      </c>
      <c r="O121" s="209" t="s">
        <v>477</v>
      </c>
      <c r="P121" s="22">
        <f t="shared" si="3"/>
        <v>4</v>
      </c>
      <c r="Q121" s="23" t="s">
        <v>230</v>
      </c>
      <c r="R121" s="23" t="s">
        <v>943</v>
      </c>
      <c r="S121" s="23" t="s">
        <v>431</v>
      </c>
      <c r="T121" s="3"/>
      <c r="U121" s="3"/>
      <c r="V121" s="3"/>
      <c r="W121" s="3"/>
      <c r="X121" s="3"/>
      <c r="Y121" s="3"/>
    </row>
    <row r="122" spans="1:25" x14ac:dyDescent="0.2">
      <c r="A122" s="3"/>
      <c r="B122" s="3"/>
      <c r="C122" s="3"/>
      <c r="D122" s="3"/>
      <c r="E122" s="3"/>
      <c r="F122" s="3"/>
      <c r="G122" s="3"/>
      <c r="H122" s="3"/>
      <c r="I122" s="3"/>
      <c r="J122" s="3"/>
      <c r="K122" s="3"/>
      <c r="L122" s="3"/>
      <c r="M122" s="3"/>
      <c r="N122" s="4" t="s">
        <v>298</v>
      </c>
      <c r="O122" s="209" t="s">
        <v>478</v>
      </c>
      <c r="P122" s="22">
        <f t="shared" si="3"/>
        <v>4</v>
      </c>
      <c r="Q122" s="23" t="s">
        <v>230</v>
      </c>
      <c r="R122" s="23" t="s">
        <v>1174</v>
      </c>
      <c r="S122" s="23" t="s">
        <v>431</v>
      </c>
      <c r="T122" s="3"/>
      <c r="U122" s="3"/>
      <c r="V122" s="3"/>
      <c r="W122" s="3"/>
      <c r="X122" s="3"/>
      <c r="Y122" s="3"/>
    </row>
    <row r="123" spans="1:25" x14ac:dyDescent="0.2">
      <c r="A123" s="3"/>
      <c r="B123" s="3"/>
      <c r="C123" s="3"/>
      <c r="D123" s="3"/>
      <c r="E123" s="3"/>
      <c r="F123" s="3"/>
      <c r="G123" s="3"/>
      <c r="H123" s="3"/>
      <c r="I123" s="3"/>
      <c r="J123" s="3"/>
      <c r="K123" s="3"/>
      <c r="L123" s="3"/>
      <c r="M123" s="3"/>
      <c r="N123" s="4" t="s">
        <v>300</v>
      </c>
      <c r="O123" s="209" t="s">
        <v>481</v>
      </c>
      <c r="P123" s="22">
        <f t="shared" si="3"/>
        <v>2</v>
      </c>
      <c r="Q123" s="23" t="s">
        <v>235</v>
      </c>
      <c r="R123" s="23" t="s">
        <v>238</v>
      </c>
      <c r="S123" s="23" t="s">
        <v>944</v>
      </c>
      <c r="T123" s="3"/>
      <c r="U123" s="3"/>
      <c r="V123" s="3"/>
      <c r="W123" s="3"/>
      <c r="X123" s="3"/>
      <c r="Y123" s="3"/>
    </row>
    <row r="124" spans="1:25" x14ac:dyDescent="0.2">
      <c r="A124" s="3"/>
      <c r="B124" s="3"/>
      <c r="C124" s="3"/>
      <c r="D124" s="3"/>
      <c r="E124" s="3"/>
      <c r="F124" s="3"/>
      <c r="G124" s="3"/>
      <c r="H124" s="3"/>
      <c r="I124" s="3"/>
      <c r="J124" s="3"/>
      <c r="K124" s="3"/>
      <c r="L124" s="3"/>
      <c r="M124" s="3"/>
      <c r="N124" s="4" t="s">
        <v>303</v>
      </c>
      <c r="O124" s="209" t="s">
        <v>482</v>
      </c>
      <c r="P124" s="22">
        <f t="shared" si="3"/>
        <v>2</v>
      </c>
      <c r="Q124" s="23" t="s">
        <v>235</v>
      </c>
      <c r="R124" s="23" t="s">
        <v>236</v>
      </c>
      <c r="S124" s="23" t="s">
        <v>496</v>
      </c>
      <c r="T124" s="3"/>
      <c r="U124" s="3"/>
      <c r="V124" s="3"/>
      <c r="W124" s="3"/>
      <c r="X124" s="3"/>
      <c r="Y124" s="3"/>
    </row>
    <row r="125" spans="1:25" x14ac:dyDescent="0.2">
      <c r="A125" s="3"/>
      <c r="B125" s="3"/>
      <c r="C125" s="3"/>
      <c r="D125" s="3"/>
      <c r="E125" s="3"/>
      <c r="F125" s="3"/>
      <c r="G125" s="3"/>
      <c r="H125" s="3"/>
      <c r="I125" s="3"/>
      <c r="J125" s="3"/>
      <c r="K125" s="3"/>
      <c r="L125" s="3"/>
      <c r="M125" s="3"/>
      <c r="N125" s="4" t="s">
        <v>305</v>
      </c>
      <c r="O125" s="209" t="s">
        <v>483</v>
      </c>
      <c r="P125" s="22">
        <f t="shared" si="3"/>
        <v>3</v>
      </c>
      <c r="Q125" s="23" t="s">
        <v>240</v>
      </c>
      <c r="R125" s="23" t="s">
        <v>242</v>
      </c>
      <c r="S125" s="23" t="s">
        <v>945</v>
      </c>
      <c r="T125" s="3"/>
      <c r="U125" s="3"/>
      <c r="V125" s="3"/>
      <c r="W125" s="3"/>
      <c r="X125" s="3"/>
      <c r="Y125" s="3"/>
    </row>
    <row r="126" spans="1:25" x14ac:dyDescent="0.2">
      <c r="A126" s="3"/>
      <c r="B126" s="3"/>
      <c r="C126" s="3"/>
      <c r="D126" s="3"/>
      <c r="E126" s="3"/>
      <c r="F126" s="3"/>
      <c r="G126" s="3"/>
      <c r="H126" s="3"/>
      <c r="I126" s="3"/>
      <c r="J126" s="3"/>
      <c r="K126" s="3"/>
      <c r="L126" s="3"/>
      <c r="M126" s="3"/>
      <c r="N126" s="4" t="s">
        <v>307</v>
      </c>
      <c r="O126" s="209" t="s">
        <v>484</v>
      </c>
      <c r="P126" s="22">
        <f t="shared" si="3"/>
        <v>3</v>
      </c>
      <c r="Q126" s="23" t="s">
        <v>240</v>
      </c>
      <c r="R126" s="23" t="s">
        <v>3368</v>
      </c>
      <c r="S126" s="23" t="s">
        <v>1148</v>
      </c>
      <c r="T126" s="3"/>
      <c r="U126" s="3"/>
      <c r="V126" s="3"/>
      <c r="W126" s="3"/>
      <c r="X126" s="3"/>
      <c r="Y126" s="3"/>
    </row>
    <row r="127" spans="1:25" x14ac:dyDescent="0.2">
      <c r="A127" s="3"/>
      <c r="B127" s="3"/>
      <c r="C127" s="3"/>
      <c r="D127" s="3"/>
      <c r="E127" s="3"/>
      <c r="F127" s="3"/>
      <c r="G127" s="3"/>
      <c r="H127" s="3"/>
      <c r="I127" s="3"/>
      <c r="J127" s="3"/>
      <c r="K127" s="3"/>
      <c r="L127" s="3"/>
      <c r="M127" s="3"/>
      <c r="N127" s="4" t="s">
        <v>309</v>
      </c>
      <c r="O127" s="209" t="s">
        <v>486</v>
      </c>
      <c r="P127" s="22">
        <f t="shared" si="3"/>
        <v>3</v>
      </c>
      <c r="Q127" s="23" t="s">
        <v>240</v>
      </c>
      <c r="R127" s="23" t="s">
        <v>1175</v>
      </c>
      <c r="S127" s="23" t="s">
        <v>1141</v>
      </c>
      <c r="T127" s="3"/>
      <c r="U127" s="3"/>
      <c r="V127" s="3"/>
      <c r="W127" s="3"/>
      <c r="X127" s="3"/>
      <c r="Y127" s="3"/>
    </row>
    <row r="128" spans="1:25" x14ac:dyDescent="0.2">
      <c r="A128" s="3"/>
      <c r="B128" s="3"/>
      <c r="C128" s="3"/>
      <c r="D128" s="3"/>
      <c r="E128" s="3"/>
      <c r="F128" s="3"/>
      <c r="G128" s="3"/>
      <c r="H128" s="3"/>
      <c r="I128" s="3"/>
      <c r="J128" s="3"/>
      <c r="K128" s="3"/>
      <c r="L128" s="3"/>
      <c r="M128" s="3"/>
      <c r="N128" s="4" t="s">
        <v>311</v>
      </c>
      <c r="O128" s="209" t="s">
        <v>1132</v>
      </c>
      <c r="P128" s="22">
        <f t="shared" si="3"/>
        <v>2</v>
      </c>
      <c r="Q128" s="23" t="s">
        <v>244</v>
      </c>
      <c r="R128" s="23" t="s">
        <v>247</v>
      </c>
      <c r="S128" s="23" t="s">
        <v>946</v>
      </c>
      <c r="T128" s="3"/>
      <c r="U128" s="3"/>
      <c r="V128" s="3"/>
      <c r="W128" s="3"/>
      <c r="X128" s="3"/>
      <c r="Y128" s="3"/>
    </row>
    <row r="129" spans="1:25" x14ac:dyDescent="0.2">
      <c r="A129" s="3"/>
      <c r="B129" s="3"/>
      <c r="C129" s="3"/>
      <c r="D129" s="3"/>
      <c r="E129" s="3"/>
      <c r="F129" s="3"/>
      <c r="G129" s="3"/>
      <c r="H129" s="3"/>
      <c r="I129" s="3"/>
      <c r="J129" s="3"/>
      <c r="K129" s="3"/>
      <c r="L129" s="3"/>
      <c r="M129" s="3"/>
      <c r="N129" s="4" t="s">
        <v>313</v>
      </c>
      <c r="O129" s="209" t="s">
        <v>489</v>
      </c>
      <c r="P129" s="22">
        <f t="shared" si="3"/>
        <v>2</v>
      </c>
      <c r="Q129" s="23" t="s">
        <v>244</v>
      </c>
      <c r="R129" s="23" t="s">
        <v>245</v>
      </c>
      <c r="S129" s="23" t="s">
        <v>1141</v>
      </c>
      <c r="T129" s="3"/>
      <c r="U129" s="3"/>
      <c r="V129" s="3"/>
      <c r="W129" s="3"/>
      <c r="X129" s="3"/>
      <c r="Y129" s="3"/>
    </row>
    <row r="130" spans="1:25" x14ac:dyDescent="0.2">
      <c r="A130" s="3"/>
      <c r="B130" s="3"/>
      <c r="C130" s="3"/>
      <c r="D130" s="3"/>
      <c r="E130" s="3"/>
      <c r="F130" s="3"/>
      <c r="G130" s="3"/>
      <c r="H130" s="3"/>
      <c r="I130" s="3"/>
      <c r="J130" s="3"/>
      <c r="K130" s="3"/>
      <c r="L130" s="3"/>
      <c r="M130" s="3"/>
      <c r="N130" s="4" t="s">
        <v>1294</v>
      </c>
      <c r="O130" s="210" t="s">
        <v>2212</v>
      </c>
      <c r="P130" s="22">
        <f t="shared" si="3"/>
        <v>1</v>
      </c>
      <c r="Q130" s="23" t="s">
        <v>249</v>
      </c>
      <c r="R130" s="23" t="s">
        <v>947</v>
      </c>
      <c r="S130" s="23" t="s">
        <v>948</v>
      </c>
      <c r="T130" s="3"/>
      <c r="U130" s="3"/>
      <c r="V130" s="3"/>
      <c r="W130" s="3"/>
      <c r="X130" s="3"/>
      <c r="Y130" s="3"/>
    </row>
    <row r="131" spans="1:25" x14ac:dyDescent="0.2">
      <c r="A131" s="3"/>
      <c r="B131" s="3"/>
      <c r="C131" s="3"/>
      <c r="D131" s="3"/>
      <c r="E131" s="3"/>
      <c r="F131" s="3"/>
      <c r="G131" s="3"/>
      <c r="H131" s="3"/>
      <c r="I131" s="3"/>
      <c r="J131" s="3"/>
      <c r="K131" s="3"/>
      <c r="L131" s="3"/>
      <c r="M131" s="3"/>
      <c r="N131" s="4" t="s">
        <v>314</v>
      </c>
      <c r="O131" s="209" t="s">
        <v>492</v>
      </c>
      <c r="P131" s="22">
        <f t="shared" si="3"/>
        <v>1</v>
      </c>
      <c r="Q131" s="23" t="s">
        <v>251</v>
      </c>
      <c r="R131" s="23" t="s">
        <v>252</v>
      </c>
      <c r="S131" s="23" t="s">
        <v>431</v>
      </c>
      <c r="T131" s="3"/>
      <c r="U131" s="3"/>
      <c r="V131" s="3"/>
      <c r="W131" s="3"/>
      <c r="X131" s="3"/>
      <c r="Y131" s="3"/>
    </row>
    <row r="132" spans="1:25" x14ac:dyDescent="0.2">
      <c r="A132" s="3"/>
      <c r="B132" s="3"/>
      <c r="C132" s="3"/>
      <c r="D132" s="3"/>
      <c r="E132" s="3"/>
      <c r="F132" s="3"/>
      <c r="G132" s="3"/>
      <c r="H132" s="3"/>
      <c r="I132" s="3"/>
      <c r="J132" s="3"/>
      <c r="K132" s="3"/>
      <c r="L132" s="3"/>
      <c r="M132" s="3"/>
      <c r="N132" s="4" t="s">
        <v>318</v>
      </c>
      <c r="O132" s="209" t="s">
        <v>494</v>
      </c>
      <c r="P132" s="22">
        <f t="shared" ref="P132:P195" si="4">COUNTIF($Q$3:$Q$436,Q132)</f>
        <v>4</v>
      </c>
      <c r="Q132" s="23" t="s">
        <v>254</v>
      </c>
      <c r="R132" s="23" t="s">
        <v>949</v>
      </c>
      <c r="S132" s="23" t="s">
        <v>950</v>
      </c>
      <c r="T132" s="3"/>
      <c r="U132" s="3"/>
      <c r="V132" s="3"/>
      <c r="W132" s="3"/>
      <c r="X132" s="3"/>
      <c r="Y132" s="3"/>
    </row>
    <row r="133" spans="1:25" x14ac:dyDescent="0.2">
      <c r="A133" s="3"/>
      <c r="B133" s="3"/>
      <c r="C133" s="3"/>
      <c r="D133" s="3"/>
      <c r="E133" s="3"/>
      <c r="F133" s="3"/>
      <c r="G133" s="3"/>
      <c r="H133" s="3"/>
      <c r="I133" s="3"/>
      <c r="J133" s="3"/>
      <c r="K133" s="3"/>
      <c r="L133" s="3"/>
      <c r="M133" s="3"/>
      <c r="N133" s="4" t="s">
        <v>320</v>
      </c>
      <c r="O133" s="209" t="s">
        <v>498</v>
      </c>
      <c r="P133" s="22">
        <f t="shared" si="4"/>
        <v>4</v>
      </c>
      <c r="Q133" s="23" t="s">
        <v>254</v>
      </c>
      <c r="R133" s="23" t="s">
        <v>951</v>
      </c>
      <c r="S133" s="23" t="s">
        <v>952</v>
      </c>
      <c r="T133" s="3"/>
      <c r="U133" s="3"/>
      <c r="V133" s="3"/>
      <c r="W133" s="3"/>
      <c r="X133" s="3"/>
      <c r="Y133" s="3"/>
    </row>
    <row r="134" spans="1:25" x14ac:dyDescent="0.2">
      <c r="A134" s="3"/>
      <c r="B134" s="3"/>
      <c r="C134" s="3"/>
      <c r="D134" s="3"/>
      <c r="E134" s="3"/>
      <c r="F134" s="3"/>
      <c r="G134" s="3"/>
      <c r="H134" s="3"/>
      <c r="I134" s="3"/>
      <c r="J134" s="3"/>
      <c r="K134" s="3"/>
      <c r="L134" s="3"/>
      <c r="M134" s="3"/>
      <c r="N134" s="4" t="s">
        <v>321</v>
      </c>
      <c r="O134" s="209" t="s">
        <v>503</v>
      </c>
      <c r="P134" s="22">
        <f t="shared" si="4"/>
        <v>4</v>
      </c>
      <c r="Q134" s="23" t="s">
        <v>254</v>
      </c>
      <c r="R134" s="23" t="s">
        <v>953</v>
      </c>
      <c r="S134" s="23" t="s">
        <v>431</v>
      </c>
      <c r="T134" s="3"/>
      <c r="U134" s="3"/>
      <c r="V134" s="3"/>
      <c r="W134" s="3"/>
      <c r="X134" s="3"/>
      <c r="Y134" s="3"/>
    </row>
    <row r="135" spans="1:25" x14ac:dyDescent="0.2">
      <c r="A135" s="3"/>
      <c r="B135" s="3"/>
      <c r="C135" s="3"/>
      <c r="D135" s="3"/>
      <c r="E135" s="3"/>
      <c r="F135" s="3"/>
      <c r="G135" s="3"/>
      <c r="H135" s="3"/>
      <c r="I135" s="3"/>
      <c r="J135" s="3"/>
      <c r="K135" s="3"/>
      <c r="L135" s="3"/>
      <c r="M135" s="3"/>
      <c r="N135" s="4" t="s">
        <v>323</v>
      </c>
      <c r="O135" s="209" t="s">
        <v>507</v>
      </c>
      <c r="P135" s="22">
        <f t="shared" si="4"/>
        <v>4</v>
      </c>
      <c r="Q135" s="23" t="s">
        <v>254</v>
      </c>
      <c r="R135" s="23" t="s">
        <v>1176</v>
      </c>
      <c r="S135" s="23" t="s">
        <v>1177</v>
      </c>
      <c r="T135" s="3"/>
      <c r="U135" s="3"/>
      <c r="V135" s="3"/>
      <c r="W135" s="3"/>
      <c r="X135" s="3"/>
      <c r="Y135" s="3"/>
    </row>
    <row r="136" spans="1:25" x14ac:dyDescent="0.2">
      <c r="A136" s="3"/>
      <c r="B136" s="3"/>
      <c r="C136" s="3"/>
      <c r="D136" s="3"/>
      <c r="E136" s="3"/>
      <c r="F136" s="3"/>
      <c r="G136" s="3"/>
      <c r="H136" s="3"/>
      <c r="I136" s="3"/>
      <c r="J136" s="3"/>
      <c r="K136" s="3"/>
      <c r="L136" s="3"/>
      <c r="M136" s="3"/>
      <c r="N136" s="4" t="s">
        <v>1295</v>
      </c>
      <c r="O136" s="209" t="s">
        <v>1295</v>
      </c>
      <c r="P136" s="22">
        <f t="shared" si="4"/>
        <v>1</v>
      </c>
      <c r="Q136" s="23" t="s">
        <v>259</v>
      </c>
      <c r="R136" s="23" t="s">
        <v>260</v>
      </c>
      <c r="S136" s="23" t="s">
        <v>431</v>
      </c>
      <c r="T136" s="3"/>
      <c r="U136" s="3"/>
      <c r="V136" s="3"/>
      <c r="W136" s="3"/>
      <c r="X136" s="3"/>
      <c r="Y136" s="3"/>
    </row>
    <row r="137" spans="1:25" x14ac:dyDescent="0.2">
      <c r="A137" s="3"/>
      <c r="B137" s="3"/>
      <c r="C137" s="3"/>
      <c r="D137" s="3"/>
      <c r="E137" s="3"/>
      <c r="F137" s="3"/>
      <c r="G137" s="3"/>
      <c r="H137" s="3"/>
      <c r="I137" s="3"/>
      <c r="J137" s="3"/>
      <c r="K137" s="3"/>
      <c r="L137" s="3"/>
      <c r="M137" s="3"/>
      <c r="N137" s="4" t="s">
        <v>1296</v>
      </c>
      <c r="O137" s="209" t="s">
        <v>1296</v>
      </c>
      <c r="P137" s="22">
        <f t="shared" si="4"/>
        <v>2</v>
      </c>
      <c r="Q137" s="23" t="s">
        <v>262</v>
      </c>
      <c r="R137" s="23" t="s">
        <v>264</v>
      </c>
      <c r="S137" s="23" t="s">
        <v>431</v>
      </c>
      <c r="T137" s="3"/>
      <c r="U137" s="3"/>
      <c r="V137" s="3"/>
      <c r="W137" s="3"/>
      <c r="X137" s="3"/>
      <c r="Y137" s="3"/>
    </row>
    <row r="138" spans="1:25" x14ac:dyDescent="0.2">
      <c r="A138" s="3"/>
      <c r="B138" s="3"/>
      <c r="C138" s="3"/>
      <c r="D138" s="3"/>
      <c r="E138" s="3"/>
      <c r="F138" s="3"/>
      <c r="G138" s="3"/>
      <c r="H138" s="3"/>
      <c r="I138" s="3"/>
      <c r="J138" s="3"/>
      <c r="K138" s="3"/>
      <c r="L138" s="3"/>
      <c r="M138" s="3"/>
      <c r="N138" s="4" t="s">
        <v>1297</v>
      </c>
      <c r="O138" s="209" t="s">
        <v>1297</v>
      </c>
      <c r="P138" s="22">
        <f t="shared" si="4"/>
        <v>2</v>
      </c>
      <c r="Q138" s="23" t="s">
        <v>262</v>
      </c>
      <c r="R138" s="23" t="s">
        <v>263</v>
      </c>
      <c r="S138" s="23" t="s">
        <v>1141</v>
      </c>
      <c r="T138" s="3"/>
      <c r="U138" s="3"/>
      <c r="V138" s="3"/>
      <c r="W138" s="3"/>
      <c r="X138" s="3"/>
      <c r="Y138" s="3"/>
    </row>
    <row r="139" spans="1:25" x14ac:dyDescent="0.2">
      <c r="A139" s="3"/>
      <c r="B139" s="3"/>
      <c r="C139" s="3"/>
      <c r="D139" s="3"/>
      <c r="E139" s="3"/>
      <c r="F139" s="3"/>
      <c r="G139" s="3"/>
      <c r="H139" s="3"/>
      <c r="I139" s="3"/>
      <c r="J139" s="3"/>
      <c r="K139" s="3"/>
      <c r="L139" s="3"/>
      <c r="M139" s="3"/>
      <c r="N139" s="4" t="s">
        <v>1298</v>
      </c>
      <c r="O139" s="210" t="s">
        <v>3761</v>
      </c>
      <c r="P139" s="22">
        <f t="shared" si="4"/>
        <v>6</v>
      </c>
      <c r="Q139" s="23" t="s">
        <v>266</v>
      </c>
      <c r="R139" s="23" t="s">
        <v>269</v>
      </c>
      <c r="S139" s="23" t="s">
        <v>954</v>
      </c>
      <c r="T139" s="3"/>
      <c r="U139" s="3"/>
      <c r="V139" s="3"/>
      <c r="W139" s="3"/>
      <c r="X139" s="3"/>
      <c r="Y139" s="3"/>
    </row>
    <row r="140" spans="1:25" x14ac:dyDescent="0.2">
      <c r="A140" s="3"/>
      <c r="B140" s="3"/>
      <c r="C140" s="3"/>
      <c r="D140" s="3"/>
      <c r="E140" s="3"/>
      <c r="F140" s="3"/>
      <c r="G140" s="3"/>
      <c r="H140" s="3"/>
      <c r="I140" s="3"/>
      <c r="J140" s="3"/>
      <c r="K140" s="3"/>
      <c r="L140" s="3"/>
      <c r="M140" s="3"/>
      <c r="N140" s="4" t="s">
        <v>1299</v>
      </c>
      <c r="O140" s="210" t="s">
        <v>3762</v>
      </c>
      <c r="P140" s="22">
        <f t="shared" si="4"/>
        <v>6</v>
      </c>
      <c r="Q140" s="23" t="s">
        <v>266</v>
      </c>
      <c r="R140" s="23" t="s">
        <v>955</v>
      </c>
      <c r="S140" s="23" t="s">
        <v>865</v>
      </c>
      <c r="T140" s="3"/>
      <c r="U140" s="3"/>
      <c r="V140" s="3"/>
      <c r="W140" s="3"/>
      <c r="X140" s="3"/>
      <c r="Y140" s="3"/>
    </row>
    <row r="141" spans="1:25" x14ac:dyDescent="0.2">
      <c r="A141" s="3"/>
      <c r="B141" s="3"/>
      <c r="C141" s="3"/>
      <c r="D141" s="3"/>
      <c r="E141" s="3"/>
      <c r="F141" s="3"/>
      <c r="G141" s="3"/>
      <c r="H141" s="3"/>
      <c r="I141" s="3"/>
      <c r="J141" s="3"/>
      <c r="K141" s="3"/>
      <c r="L141" s="3"/>
      <c r="M141" s="3"/>
      <c r="N141" s="4" t="s">
        <v>1300</v>
      </c>
      <c r="O141" s="209" t="s">
        <v>359</v>
      </c>
      <c r="P141" s="22">
        <f t="shared" si="4"/>
        <v>6</v>
      </c>
      <c r="Q141" s="23" t="s">
        <v>266</v>
      </c>
      <c r="R141" s="23" t="s">
        <v>956</v>
      </c>
      <c r="S141" s="23" t="s">
        <v>272</v>
      </c>
      <c r="T141" s="3"/>
      <c r="U141" s="3"/>
      <c r="V141" s="3"/>
      <c r="W141" s="3"/>
      <c r="X141" s="3"/>
      <c r="Y141" s="3"/>
    </row>
    <row r="142" spans="1:25" x14ac:dyDescent="0.2">
      <c r="A142" s="3"/>
      <c r="B142" s="3"/>
      <c r="C142" s="3"/>
      <c r="D142" s="3"/>
      <c r="E142" s="3"/>
      <c r="F142" s="3"/>
      <c r="G142" s="3"/>
      <c r="H142" s="3"/>
      <c r="I142" s="3"/>
      <c r="J142" s="3"/>
      <c r="K142" s="3"/>
      <c r="L142" s="3"/>
      <c r="M142" s="3"/>
      <c r="N142" s="4" t="s">
        <v>123</v>
      </c>
      <c r="O142" s="209" t="s">
        <v>207</v>
      </c>
      <c r="P142" s="22">
        <f t="shared" si="4"/>
        <v>6</v>
      </c>
      <c r="Q142" s="23" t="s">
        <v>266</v>
      </c>
      <c r="R142" s="23" t="s">
        <v>267</v>
      </c>
      <c r="S142" s="23" t="s">
        <v>957</v>
      </c>
      <c r="T142" s="3"/>
      <c r="U142" s="3"/>
      <c r="V142" s="3"/>
      <c r="W142" s="3"/>
      <c r="X142" s="3"/>
      <c r="Y142" s="3"/>
    </row>
    <row r="143" spans="1:25" x14ac:dyDescent="0.2">
      <c r="A143" s="3"/>
      <c r="B143" s="3"/>
      <c r="C143" s="3"/>
      <c r="D143" s="3"/>
      <c r="E143" s="3"/>
      <c r="F143" s="3"/>
      <c r="G143" s="3"/>
      <c r="H143" s="3"/>
      <c r="I143" s="3"/>
      <c r="J143" s="3"/>
      <c r="K143" s="3"/>
      <c r="L143" s="3"/>
      <c r="M143" s="3"/>
      <c r="N143" s="4" t="s">
        <v>1301</v>
      </c>
      <c r="O143" s="209" t="s">
        <v>437</v>
      </c>
      <c r="P143" s="22">
        <f t="shared" si="4"/>
        <v>6</v>
      </c>
      <c r="Q143" s="23" t="s">
        <v>266</v>
      </c>
      <c r="R143" s="23" t="s">
        <v>3369</v>
      </c>
      <c r="S143" s="23" t="s">
        <v>3370</v>
      </c>
      <c r="T143" s="3"/>
      <c r="U143" s="3"/>
      <c r="V143" s="3"/>
      <c r="W143" s="3"/>
      <c r="X143" s="3"/>
      <c r="Y143" s="3"/>
    </row>
    <row r="144" spans="1:25" x14ac:dyDescent="0.2">
      <c r="A144" s="3"/>
      <c r="B144" s="3"/>
      <c r="C144" s="3"/>
      <c r="D144" s="3"/>
      <c r="E144" s="3"/>
      <c r="F144" s="3"/>
      <c r="G144" s="3"/>
      <c r="H144" s="3"/>
      <c r="I144" s="3"/>
      <c r="J144" s="3"/>
      <c r="K144" s="3"/>
      <c r="L144" s="3"/>
      <c r="M144" s="3"/>
      <c r="N144" s="4" t="s">
        <v>1302</v>
      </c>
      <c r="O144" s="210" t="s">
        <v>3763</v>
      </c>
      <c r="P144" s="22">
        <f t="shared" si="4"/>
        <v>6</v>
      </c>
      <c r="Q144" s="23" t="s">
        <v>266</v>
      </c>
      <c r="R144" s="23" t="s">
        <v>3371</v>
      </c>
      <c r="S144" s="23" t="s">
        <v>416</v>
      </c>
      <c r="T144" s="3"/>
      <c r="U144" s="3"/>
      <c r="V144" s="3"/>
      <c r="W144" s="3"/>
      <c r="X144" s="3"/>
      <c r="Y144" s="3"/>
    </row>
    <row r="145" spans="1:25" x14ac:dyDescent="0.2">
      <c r="A145" s="3"/>
      <c r="B145" s="3"/>
      <c r="C145" s="3"/>
      <c r="D145" s="3"/>
      <c r="E145" s="3"/>
      <c r="F145" s="3"/>
      <c r="G145" s="3"/>
      <c r="H145" s="3"/>
      <c r="I145" s="3"/>
      <c r="J145" s="3"/>
      <c r="K145" s="3"/>
      <c r="L145" s="3"/>
      <c r="M145" s="3"/>
      <c r="N145" s="4" t="s">
        <v>1303</v>
      </c>
      <c r="O145" s="209" t="s">
        <v>437</v>
      </c>
      <c r="P145" s="22">
        <f t="shared" si="4"/>
        <v>2</v>
      </c>
      <c r="Q145" s="23" t="s">
        <v>274</v>
      </c>
      <c r="R145" s="23" t="s">
        <v>275</v>
      </c>
      <c r="S145" s="23" t="s">
        <v>958</v>
      </c>
      <c r="T145" s="3"/>
      <c r="U145" s="3"/>
      <c r="V145" s="3"/>
      <c r="W145" s="3"/>
      <c r="X145" s="3"/>
      <c r="Y145" s="3"/>
    </row>
    <row r="146" spans="1:25" x14ac:dyDescent="0.2">
      <c r="A146" s="3"/>
      <c r="B146" s="3"/>
      <c r="C146" s="3"/>
      <c r="D146" s="3"/>
      <c r="E146" s="3"/>
      <c r="F146" s="3"/>
      <c r="G146" s="3"/>
      <c r="H146" s="3"/>
      <c r="I146" s="3"/>
      <c r="J146" s="3"/>
      <c r="K146" s="3"/>
      <c r="L146" s="3"/>
      <c r="M146" s="3"/>
      <c r="N146" s="4" t="s">
        <v>1304</v>
      </c>
      <c r="O146" s="209" t="s">
        <v>474</v>
      </c>
      <c r="P146" s="22">
        <f t="shared" si="4"/>
        <v>2</v>
      </c>
      <c r="Q146" s="23" t="s">
        <v>274</v>
      </c>
      <c r="R146" s="23" t="s">
        <v>959</v>
      </c>
      <c r="S146" s="23" t="s">
        <v>960</v>
      </c>
      <c r="T146" s="3"/>
      <c r="U146" s="3"/>
      <c r="V146" s="3"/>
      <c r="W146" s="3"/>
      <c r="X146" s="3"/>
      <c r="Y146" s="3"/>
    </row>
    <row r="147" spans="1:25" x14ac:dyDescent="0.2">
      <c r="A147" s="3"/>
      <c r="B147" s="3"/>
      <c r="C147" s="3"/>
      <c r="D147" s="3"/>
      <c r="E147" s="3"/>
      <c r="F147" s="3"/>
      <c r="G147" s="3"/>
      <c r="H147" s="3"/>
      <c r="I147" s="3"/>
      <c r="J147" s="3"/>
      <c r="K147" s="3"/>
      <c r="L147" s="3"/>
      <c r="M147" s="3"/>
      <c r="N147" s="4" t="s">
        <v>1305</v>
      </c>
      <c r="O147" s="210" t="s">
        <v>3764</v>
      </c>
      <c r="P147" s="22">
        <f t="shared" si="4"/>
        <v>5</v>
      </c>
      <c r="Q147" s="23" t="s">
        <v>277</v>
      </c>
      <c r="R147" s="23" t="s">
        <v>961</v>
      </c>
      <c r="S147" s="23" t="s">
        <v>962</v>
      </c>
      <c r="T147" s="3"/>
      <c r="U147" s="3"/>
      <c r="V147" s="3"/>
      <c r="W147" s="3"/>
      <c r="X147" s="3"/>
      <c r="Y147" s="3"/>
    </row>
    <row r="148" spans="1:25" x14ac:dyDescent="0.2">
      <c r="A148" s="3"/>
      <c r="B148" s="3"/>
      <c r="C148" s="3"/>
      <c r="D148" s="3"/>
      <c r="E148" s="3"/>
      <c r="F148" s="3"/>
      <c r="G148" s="3"/>
      <c r="H148" s="3"/>
      <c r="I148" s="3"/>
      <c r="J148" s="3"/>
      <c r="K148" s="3"/>
      <c r="L148" s="3"/>
      <c r="M148" s="3"/>
      <c r="N148" s="4" t="s">
        <v>276</v>
      </c>
      <c r="O148" s="209" t="s">
        <v>456</v>
      </c>
      <c r="P148" s="22">
        <f t="shared" si="4"/>
        <v>5</v>
      </c>
      <c r="Q148" s="23" t="s">
        <v>277</v>
      </c>
      <c r="R148" s="23" t="s">
        <v>279</v>
      </c>
      <c r="S148" s="23" t="s">
        <v>963</v>
      </c>
      <c r="T148" s="3"/>
      <c r="U148" s="3"/>
      <c r="V148" s="3"/>
      <c r="W148" s="3"/>
      <c r="X148" s="3"/>
      <c r="Y148" s="3"/>
    </row>
    <row r="149" spans="1:25" x14ac:dyDescent="0.2">
      <c r="A149" s="3"/>
      <c r="B149" s="3"/>
      <c r="C149" s="3"/>
      <c r="D149" s="3"/>
      <c r="E149" s="3"/>
      <c r="F149" s="3"/>
      <c r="G149" s="3"/>
      <c r="H149" s="3"/>
      <c r="I149" s="3"/>
      <c r="J149" s="3"/>
      <c r="K149" s="3"/>
      <c r="L149" s="3"/>
      <c r="M149" s="3"/>
      <c r="N149" s="4" t="s">
        <v>315</v>
      </c>
      <c r="O149" s="209" t="s">
        <v>493</v>
      </c>
      <c r="P149" s="22">
        <f t="shared" si="4"/>
        <v>5</v>
      </c>
      <c r="Q149" s="23" t="s">
        <v>277</v>
      </c>
      <c r="R149" s="23" t="s">
        <v>281</v>
      </c>
      <c r="S149" s="23" t="s">
        <v>964</v>
      </c>
      <c r="T149" s="3"/>
      <c r="U149" s="3"/>
      <c r="V149" s="3"/>
      <c r="W149" s="3"/>
      <c r="X149" s="3"/>
      <c r="Y149" s="3"/>
    </row>
    <row r="150" spans="1:25" x14ac:dyDescent="0.2">
      <c r="A150" s="3"/>
      <c r="B150" s="3"/>
      <c r="C150" s="3"/>
      <c r="D150" s="3"/>
      <c r="E150" s="3"/>
      <c r="F150" s="3"/>
      <c r="G150" s="3"/>
      <c r="H150" s="3"/>
      <c r="I150" s="3"/>
      <c r="J150" s="3"/>
      <c r="K150" s="3"/>
      <c r="L150" s="3"/>
      <c r="M150" s="3"/>
      <c r="N150" s="4" t="s">
        <v>1306</v>
      </c>
      <c r="O150" s="209" t="s">
        <v>390</v>
      </c>
      <c r="P150" s="22">
        <f t="shared" si="4"/>
        <v>5</v>
      </c>
      <c r="Q150" s="23" t="s">
        <v>277</v>
      </c>
      <c r="R150" s="23" t="s">
        <v>965</v>
      </c>
      <c r="S150" s="23" t="s">
        <v>852</v>
      </c>
      <c r="T150" s="3"/>
      <c r="U150" s="3"/>
      <c r="V150" s="3"/>
      <c r="W150" s="3"/>
      <c r="X150" s="3"/>
      <c r="Y150" s="3"/>
    </row>
    <row r="151" spans="1:25" x14ac:dyDescent="0.2">
      <c r="A151" s="3"/>
      <c r="B151" s="3"/>
      <c r="C151" s="3"/>
      <c r="D151" s="3"/>
      <c r="E151" s="3"/>
      <c r="F151" s="3"/>
      <c r="G151" s="3"/>
      <c r="H151" s="3"/>
      <c r="I151" s="3"/>
      <c r="J151" s="3"/>
      <c r="K151" s="3"/>
      <c r="L151" s="3"/>
      <c r="M151" s="3"/>
      <c r="N151" s="4" t="s">
        <v>1307</v>
      </c>
      <c r="O151" s="209" t="s">
        <v>391</v>
      </c>
      <c r="P151" s="22">
        <f t="shared" si="4"/>
        <v>5</v>
      </c>
      <c r="Q151" s="23" t="s">
        <v>277</v>
      </c>
      <c r="R151" s="23" t="s">
        <v>1178</v>
      </c>
      <c r="S151" s="23" t="s">
        <v>1179</v>
      </c>
      <c r="T151" s="3"/>
      <c r="U151" s="3"/>
      <c r="V151" s="3"/>
      <c r="W151" s="3"/>
      <c r="X151" s="3"/>
      <c r="Y151" s="3"/>
    </row>
    <row r="152" spans="1:25" x14ac:dyDescent="0.2">
      <c r="A152" s="3"/>
      <c r="B152" s="3"/>
      <c r="C152" s="3"/>
      <c r="D152" s="3"/>
      <c r="E152" s="3"/>
      <c r="F152" s="3"/>
      <c r="G152" s="3"/>
      <c r="H152" s="3"/>
      <c r="I152" s="3"/>
      <c r="J152" s="3"/>
      <c r="K152" s="3"/>
      <c r="L152" s="3"/>
      <c r="M152" s="3"/>
      <c r="N152" s="4" t="s">
        <v>1308</v>
      </c>
      <c r="O152" s="210" t="s">
        <v>3765</v>
      </c>
      <c r="P152" s="22">
        <f t="shared" si="4"/>
        <v>3</v>
      </c>
      <c r="Q152" s="23" t="s">
        <v>284</v>
      </c>
      <c r="R152" s="23" t="s">
        <v>285</v>
      </c>
      <c r="S152" s="23" t="s">
        <v>966</v>
      </c>
      <c r="T152" s="3"/>
      <c r="U152" s="3"/>
      <c r="V152" s="3"/>
      <c r="W152" s="3"/>
      <c r="X152" s="3"/>
      <c r="Y152" s="3"/>
    </row>
    <row r="153" spans="1:25" x14ac:dyDescent="0.2">
      <c r="A153" s="3"/>
      <c r="B153" s="3"/>
      <c r="C153" s="3"/>
      <c r="D153" s="3"/>
      <c r="E153" s="3"/>
      <c r="F153" s="3"/>
      <c r="G153" s="3"/>
      <c r="H153" s="3"/>
      <c r="I153" s="3"/>
      <c r="J153" s="3"/>
      <c r="K153" s="3"/>
      <c r="L153" s="3"/>
      <c r="M153" s="3"/>
      <c r="N153" s="3" t="s">
        <v>1309</v>
      </c>
      <c r="O153" s="211" t="s">
        <v>3766</v>
      </c>
      <c r="P153" s="22">
        <f t="shared" si="4"/>
        <v>3</v>
      </c>
      <c r="Q153" s="23" t="s">
        <v>284</v>
      </c>
      <c r="R153" s="23" t="s">
        <v>967</v>
      </c>
      <c r="S153" s="23" t="s">
        <v>968</v>
      </c>
      <c r="T153" s="3"/>
      <c r="U153" s="3"/>
      <c r="V153" s="3"/>
      <c r="W153" s="3"/>
      <c r="X153" s="3"/>
      <c r="Y153" s="3"/>
    </row>
    <row r="154" spans="1:25" x14ac:dyDescent="0.2">
      <c r="A154" s="3"/>
      <c r="B154" s="3"/>
      <c r="C154" s="3"/>
      <c r="D154" s="3"/>
      <c r="E154" s="3"/>
      <c r="F154" s="3"/>
      <c r="G154" s="3"/>
      <c r="H154" s="3"/>
      <c r="I154" s="3"/>
      <c r="J154" s="3"/>
      <c r="K154" s="3"/>
      <c r="L154" s="3"/>
      <c r="M154" s="3"/>
      <c r="N154" s="5" t="s">
        <v>1715</v>
      </c>
      <c r="O154" s="211" t="s">
        <v>1716</v>
      </c>
      <c r="P154" s="22">
        <f t="shared" si="4"/>
        <v>3</v>
      </c>
      <c r="Q154" s="23" t="s">
        <v>284</v>
      </c>
      <c r="R154" s="23" t="s">
        <v>969</v>
      </c>
      <c r="S154" s="23" t="s">
        <v>431</v>
      </c>
      <c r="T154" s="3"/>
      <c r="U154" s="3"/>
      <c r="V154" s="3"/>
      <c r="W154" s="3"/>
      <c r="X154" s="3"/>
      <c r="Y154" s="3"/>
    </row>
    <row r="155" spans="1:25" x14ac:dyDescent="0.2">
      <c r="A155" s="3"/>
      <c r="B155" s="3"/>
      <c r="C155" s="3"/>
      <c r="D155" s="3"/>
      <c r="E155" s="3"/>
      <c r="F155" s="3"/>
      <c r="G155" s="3"/>
      <c r="H155" s="3"/>
      <c r="I155" s="3"/>
      <c r="J155" s="3"/>
      <c r="K155" s="3"/>
      <c r="L155" s="3"/>
      <c r="M155" s="3"/>
      <c r="N155" s="3" t="s">
        <v>1310</v>
      </c>
      <c r="O155" s="211" t="s">
        <v>3767</v>
      </c>
      <c r="P155" s="22">
        <f t="shared" si="4"/>
        <v>6</v>
      </c>
      <c r="Q155" s="23" t="s">
        <v>288</v>
      </c>
      <c r="R155" s="23" t="s">
        <v>970</v>
      </c>
      <c r="S155" s="23" t="s">
        <v>865</v>
      </c>
      <c r="T155" s="3"/>
      <c r="U155" s="3"/>
      <c r="V155" s="3"/>
      <c r="W155" s="3"/>
      <c r="X155" s="3"/>
      <c r="Y155" s="3"/>
    </row>
    <row r="156" spans="1:25" x14ac:dyDescent="0.2">
      <c r="A156" s="3"/>
      <c r="B156" s="3"/>
      <c r="C156" s="3"/>
      <c r="D156" s="3"/>
      <c r="E156" s="3"/>
      <c r="F156" s="3"/>
      <c r="G156" s="3"/>
      <c r="H156" s="3"/>
      <c r="I156" s="3"/>
      <c r="J156" s="3"/>
      <c r="K156" s="3"/>
      <c r="L156" s="3"/>
      <c r="M156" s="3"/>
      <c r="N156" s="3" t="s">
        <v>1311</v>
      </c>
      <c r="O156" s="211" t="s">
        <v>3768</v>
      </c>
      <c r="P156" s="22">
        <f t="shared" si="4"/>
        <v>6</v>
      </c>
      <c r="Q156" s="23" t="s">
        <v>288</v>
      </c>
      <c r="R156" s="23" t="s">
        <v>3366</v>
      </c>
      <c r="S156" s="23" t="s">
        <v>1975</v>
      </c>
      <c r="T156" s="3"/>
      <c r="U156" s="3"/>
      <c r="V156" s="3"/>
      <c r="W156" s="3"/>
      <c r="X156" s="3"/>
      <c r="Y156" s="3"/>
    </row>
    <row r="157" spans="1:25" x14ac:dyDescent="0.2">
      <c r="A157" s="3"/>
      <c r="B157" s="3"/>
      <c r="C157" s="3"/>
      <c r="D157" s="3"/>
      <c r="E157" s="3"/>
      <c r="F157" s="3"/>
      <c r="G157" s="3"/>
      <c r="H157" s="3"/>
      <c r="I157" s="3"/>
      <c r="J157" s="3"/>
      <c r="K157" s="3"/>
      <c r="L157" s="3"/>
      <c r="M157" s="3"/>
      <c r="N157" s="3" t="s">
        <v>1312</v>
      </c>
      <c r="O157" s="212" t="s">
        <v>396</v>
      </c>
      <c r="P157" s="22">
        <f t="shared" si="4"/>
        <v>6</v>
      </c>
      <c r="Q157" s="23" t="s">
        <v>288</v>
      </c>
      <c r="R157" s="23" t="s">
        <v>971</v>
      </c>
      <c r="S157" s="23" t="s">
        <v>972</v>
      </c>
      <c r="T157" s="3"/>
      <c r="U157" s="3"/>
      <c r="V157" s="3"/>
      <c r="W157" s="3"/>
      <c r="X157" s="3"/>
      <c r="Y157" s="3"/>
    </row>
    <row r="158" spans="1:25" x14ac:dyDescent="0.2">
      <c r="A158" s="3"/>
      <c r="B158" s="3"/>
      <c r="C158" s="3"/>
      <c r="D158" s="3"/>
      <c r="E158" s="3"/>
      <c r="F158" s="3"/>
      <c r="G158" s="3"/>
      <c r="H158" s="3"/>
      <c r="I158" s="3"/>
      <c r="J158" s="3"/>
      <c r="K158" s="3"/>
      <c r="L158" s="3"/>
      <c r="M158" s="3"/>
      <c r="N158" s="3" t="s">
        <v>1313</v>
      </c>
      <c r="O158" s="212" t="s">
        <v>393</v>
      </c>
      <c r="P158" s="22">
        <f t="shared" si="4"/>
        <v>6</v>
      </c>
      <c r="Q158" s="23" t="s">
        <v>288</v>
      </c>
      <c r="R158" s="23" t="s">
        <v>881</v>
      </c>
      <c r="S158" s="23" t="s">
        <v>882</v>
      </c>
      <c r="T158" s="3"/>
      <c r="U158" s="3"/>
      <c r="V158" s="3"/>
      <c r="W158" s="3"/>
      <c r="X158" s="3"/>
      <c r="Y158" s="3"/>
    </row>
    <row r="159" spans="1:25" x14ac:dyDescent="0.2">
      <c r="A159" s="3"/>
      <c r="B159" s="3"/>
      <c r="C159" s="3"/>
      <c r="D159" s="3"/>
      <c r="E159" s="3"/>
      <c r="F159" s="3"/>
      <c r="G159" s="3"/>
      <c r="H159" s="3"/>
      <c r="I159" s="3"/>
      <c r="J159" s="3"/>
      <c r="K159" s="3"/>
      <c r="L159" s="3"/>
      <c r="M159" s="3"/>
      <c r="N159" s="3" t="s">
        <v>1314</v>
      </c>
      <c r="O159" s="212" t="s">
        <v>1037</v>
      </c>
      <c r="P159" s="22">
        <f t="shared" si="4"/>
        <v>6</v>
      </c>
      <c r="Q159" s="23" t="s">
        <v>288</v>
      </c>
      <c r="R159" s="23" t="s">
        <v>973</v>
      </c>
      <c r="S159" s="23" t="s">
        <v>930</v>
      </c>
      <c r="T159" s="3"/>
      <c r="U159" s="3"/>
      <c r="V159" s="3"/>
      <c r="W159" s="3"/>
      <c r="X159" s="3"/>
      <c r="Y159" s="3"/>
    </row>
    <row r="160" spans="1:25" x14ac:dyDescent="0.2">
      <c r="A160" s="3"/>
      <c r="B160" s="3"/>
      <c r="C160" s="3"/>
      <c r="D160" s="3"/>
      <c r="E160" s="3"/>
      <c r="F160" s="3"/>
      <c r="G160" s="3"/>
      <c r="H160" s="3"/>
      <c r="I160" s="3"/>
      <c r="J160" s="3"/>
      <c r="K160" s="3"/>
      <c r="L160" s="3"/>
      <c r="M160" s="3"/>
      <c r="N160" s="3" t="s">
        <v>1315</v>
      </c>
      <c r="O160" s="212" t="s">
        <v>388</v>
      </c>
      <c r="P160" s="22">
        <f t="shared" si="4"/>
        <v>6</v>
      </c>
      <c r="Q160" s="23" t="s">
        <v>288</v>
      </c>
      <c r="R160" s="23" t="s">
        <v>974</v>
      </c>
      <c r="S160" s="23" t="s">
        <v>885</v>
      </c>
      <c r="T160" s="3"/>
      <c r="U160" s="3"/>
      <c r="V160" s="3"/>
      <c r="W160" s="3"/>
      <c r="X160" s="3"/>
      <c r="Y160" s="3"/>
    </row>
    <row r="161" spans="1:25" x14ac:dyDescent="0.2">
      <c r="A161" s="3"/>
      <c r="B161" s="3"/>
      <c r="C161" s="3"/>
      <c r="D161" s="3"/>
      <c r="E161" s="3"/>
      <c r="F161" s="3"/>
      <c r="G161" s="3"/>
      <c r="H161" s="3"/>
      <c r="I161" s="3"/>
      <c r="J161" s="3"/>
      <c r="K161" s="3"/>
      <c r="L161" s="3"/>
      <c r="M161" s="3"/>
      <c r="N161" s="3" t="s">
        <v>1316</v>
      </c>
      <c r="O161" s="212" t="s">
        <v>1209</v>
      </c>
      <c r="P161" s="22">
        <f t="shared" si="4"/>
        <v>3</v>
      </c>
      <c r="Q161" s="23" t="s">
        <v>289</v>
      </c>
      <c r="R161" s="23" t="s">
        <v>975</v>
      </c>
      <c r="S161" s="23" t="s">
        <v>976</v>
      </c>
      <c r="T161" s="3"/>
      <c r="U161" s="3"/>
      <c r="V161" s="3"/>
      <c r="W161" s="3"/>
      <c r="X161" s="3"/>
      <c r="Y161" s="3"/>
    </row>
    <row r="162" spans="1:25" x14ac:dyDescent="0.2">
      <c r="A162" s="3"/>
      <c r="B162" s="3"/>
      <c r="C162" s="3"/>
      <c r="D162" s="3"/>
      <c r="E162" s="3"/>
      <c r="F162" s="3"/>
      <c r="G162" s="3"/>
      <c r="H162" s="3"/>
      <c r="I162" s="3"/>
      <c r="J162" s="3"/>
      <c r="K162" s="3"/>
      <c r="L162" s="3"/>
      <c r="M162" s="3"/>
      <c r="N162" s="3" t="s">
        <v>1317</v>
      </c>
      <c r="O162" s="211" t="s">
        <v>3769</v>
      </c>
      <c r="P162" s="22">
        <f t="shared" si="4"/>
        <v>3</v>
      </c>
      <c r="Q162" s="23" t="s">
        <v>289</v>
      </c>
      <c r="R162" s="23" t="s">
        <v>977</v>
      </c>
      <c r="S162" s="23" t="s">
        <v>978</v>
      </c>
      <c r="T162" s="3"/>
      <c r="U162" s="3"/>
      <c r="V162" s="3"/>
      <c r="W162" s="3"/>
      <c r="X162" s="3"/>
      <c r="Y162" s="3"/>
    </row>
    <row r="163" spans="1:25" x14ac:dyDescent="0.2">
      <c r="A163" s="3"/>
      <c r="B163" s="3"/>
      <c r="C163" s="3"/>
      <c r="D163" s="3"/>
      <c r="E163" s="3"/>
      <c r="F163" s="3"/>
      <c r="G163" s="3"/>
      <c r="H163" s="3"/>
      <c r="I163" s="3"/>
      <c r="J163" s="3"/>
      <c r="K163" s="3"/>
      <c r="L163" s="3"/>
      <c r="M163" s="3"/>
      <c r="N163" s="3" t="s">
        <v>1318</v>
      </c>
      <c r="O163" s="211" t="s">
        <v>3770</v>
      </c>
      <c r="P163" s="22">
        <f t="shared" si="4"/>
        <v>3</v>
      </c>
      <c r="Q163" s="23" t="s">
        <v>289</v>
      </c>
      <c r="R163" s="23" t="s">
        <v>290</v>
      </c>
      <c r="S163" s="23" t="s">
        <v>1141</v>
      </c>
      <c r="T163" s="3"/>
      <c r="U163" s="3"/>
      <c r="V163" s="3"/>
      <c r="W163" s="3"/>
      <c r="X163" s="3"/>
      <c r="Y163" s="3"/>
    </row>
    <row r="164" spans="1:25" x14ac:dyDescent="0.2">
      <c r="A164" s="3"/>
      <c r="B164" s="3"/>
      <c r="C164" s="3"/>
      <c r="D164" s="3"/>
      <c r="E164" s="3"/>
      <c r="F164" s="3"/>
      <c r="G164" s="3"/>
      <c r="H164" s="3"/>
      <c r="I164" s="3"/>
      <c r="J164" s="3"/>
      <c r="K164" s="3"/>
      <c r="L164" s="3"/>
      <c r="M164" s="3"/>
      <c r="N164" s="3" t="s">
        <v>1319</v>
      </c>
      <c r="O164" s="211" t="s">
        <v>3771</v>
      </c>
      <c r="P164" s="22">
        <f t="shared" si="4"/>
        <v>1</v>
      </c>
      <c r="Q164" s="23" t="s">
        <v>293</v>
      </c>
      <c r="R164" s="23" t="s">
        <v>294</v>
      </c>
      <c r="S164" s="23" t="s">
        <v>431</v>
      </c>
      <c r="T164" s="3"/>
      <c r="U164" s="3"/>
      <c r="V164" s="3"/>
      <c r="W164" s="3"/>
      <c r="X164" s="3"/>
      <c r="Y164" s="3"/>
    </row>
    <row r="165" spans="1:25" x14ac:dyDescent="0.2">
      <c r="A165" s="3"/>
      <c r="B165" s="3"/>
      <c r="C165" s="3"/>
      <c r="D165" s="3"/>
      <c r="E165" s="3"/>
      <c r="F165" s="3"/>
      <c r="G165" s="3"/>
      <c r="H165" s="3"/>
      <c r="I165" s="3"/>
      <c r="J165" s="3"/>
      <c r="K165" s="3"/>
      <c r="L165" s="3"/>
      <c r="M165" s="3"/>
      <c r="N165" s="3" t="s">
        <v>1320</v>
      </c>
      <c r="O165" s="211" t="s">
        <v>3772</v>
      </c>
      <c r="P165" s="22">
        <f t="shared" si="4"/>
        <v>3</v>
      </c>
      <c r="Q165" s="23" t="s">
        <v>296</v>
      </c>
      <c r="R165" s="23" t="s">
        <v>299</v>
      </c>
      <c r="S165" s="23" t="s">
        <v>979</v>
      </c>
      <c r="T165" s="3"/>
      <c r="U165" s="3"/>
      <c r="V165" s="3"/>
      <c r="W165" s="3"/>
      <c r="X165" s="3"/>
      <c r="Y165" s="3"/>
    </row>
    <row r="166" spans="1:25" x14ac:dyDescent="0.2">
      <c r="A166" s="3"/>
      <c r="B166" s="3"/>
      <c r="C166" s="3"/>
      <c r="D166" s="3"/>
      <c r="E166" s="3"/>
      <c r="F166" s="3"/>
      <c r="G166" s="3"/>
      <c r="H166" s="3"/>
      <c r="I166" s="3"/>
      <c r="J166" s="3"/>
      <c r="K166" s="3"/>
      <c r="L166" s="3"/>
      <c r="M166" s="3"/>
      <c r="N166" s="3" t="s">
        <v>1321</v>
      </c>
      <c r="O166" s="211" t="s">
        <v>3773</v>
      </c>
      <c r="P166" s="22">
        <f t="shared" si="4"/>
        <v>3</v>
      </c>
      <c r="Q166" s="23" t="s">
        <v>296</v>
      </c>
      <c r="R166" s="23" t="s">
        <v>1180</v>
      </c>
      <c r="S166" s="23" t="s">
        <v>1169</v>
      </c>
      <c r="T166" s="3"/>
      <c r="U166" s="3"/>
      <c r="V166" s="3"/>
      <c r="W166" s="3"/>
      <c r="X166" s="3"/>
      <c r="Y166" s="3"/>
    </row>
    <row r="167" spans="1:25" x14ac:dyDescent="0.2">
      <c r="A167" s="3"/>
      <c r="B167" s="3"/>
      <c r="C167" s="3"/>
      <c r="D167" s="3"/>
      <c r="E167" s="3"/>
      <c r="F167" s="3"/>
      <c r="G167" s="3"/>
      <c r="H167" s="3"/>
      <c r="I167" s="3"/>
      <c r="J167" s="3"/>
      <c r="K167" s="3"/>
      <c r="L167" s="3"/>
      <c r="M167" s="3"/>
      <c r="N167" s="3" t="s">
        <v>1322</v>
      </c>
      <c r="O167" s="211" t="s">
        <v>3774</v>
      </c>
      <c r="P167" s="22">
        <f t="shared" si="4"/>
        <v>3</v>
      </c>
      <c r="Q167" s="23" t="s">
        <v>296</v>
      </c>
      <c r="R167" s="23" t="s">
        <v>297</v>
      </c>
      <c r="S167" s="23" t="s">
        <v>1141</v>
      </c>
      <c r="T167" s="3"/>
      <c r="U167" s="3"/>
      <c r="V167" s="3"/>
      <c r="W167" s="3"/>
      <c r="X167" s="3"/>
      <c r="Y167" s="3"/>
    </row>
    <row r="168" spans="1:25" x14ac:dyDescent="0.2">
      <c r="A168" s="3"/>
      <c r="B168" s="3"/>
      <c r="C168" s="3"/>
      <c r="D168" s="3"/>
      <c r="E168" s="3"/>
      <c r="F168" s="3"/>
      <c r="G168" s="3"/>
      <c r="H168" s="3"/>
      <c r="I168" s="3"/>
      <c r="J168" s="3"/>
      <c r="K168" s="3"/>
      <c r="L168" s="3"/>
      <c r="M168" s="3"/>
      <c r="N168" s="3" t="s">
        <v>1323</v>
      </c>
      <c r="O168" s="212" t="s">
        <v>1048</v>
      </c>
      <c r="P168" s="22">
        <f t="shared" si="4"/>
        <v>3</v>
      </c>
      <c r="Q168" s="23" t="s">
        <v>301</v>
      </c>
      <c r="R168" s="23" t="s">
        <v>980</v>
      </c>
      <c r="S168" s="23" t="s">
        <v>304</v>
      </c>
      <c r="T168" s="3"/>
      <c r="U168" s="3"/>
      <c r="V168" s="3"/>
      <c r="W168" s="3"/>
      <c r="X168" s="3"/>
      <c r="Y168" s="3"/>
    </row>
    <row r="169" spans="1:25" x14ac:dyDescent="0.2">
      <c r="A169" s="3"/>
      <c r="B169" s="3"/>
      <c r="C169" s="3"/>
      <c r="D169" s="3"/>
      <c r="E169" s="3"/>
      <c r="F169" s="3"/>
      <c r="G169" s="3"/>
      <c r="H169" s="3"/>
      <c r="I169" s="3"/>
      <c r="J169" s="3"/>
      <c r="K169" s="3"/>
      <c r="L169" s="3"/>
      <c r="M169" s="3"/>
      <c r="N169" s="3" t="s">
        <v>1324</v>
      </c>
      <c r="O169" s="211" t="s">
        <v>3775</v>
      </c>
      <c r="P169" s="22">
        <f t="shared" si="4"/>
        <v>3</v>
      </c>
      <c r="Q169" s="23" t="s">
        <v>301</v>
      </c>
      <c r="R169" s="23" t="s">
        <v>981</v>
      </c>
      <c r="S169" s="23" t="s">
        <v>431</v>
      </c>
      <c r="T169" s="3"/>
      <c r="U169" s="3"/>
      <c r="V169" s="3"/>
      <c r="W169" s="3"/>
      <c r="X169" s="3"/>
      <c r="Y169" s="3"/>
    </row>
    <row r="170" spans="1:25" x14ac:dyDescent="0.2">
      <c r="A170" s="3"/>
      <c r="B170" s="3"/>
      <c r="C170" s="3"/>
      <c r="D170" s="3"/>
      <c r="E170" s="3"/>
      <c r="F170" s="3"/>
      <c r="G170" s="3"/>
      <c r="H170" s="3"/>
      <c r="I170" s="3"/>
      <c r="J170" s="3"/>
      <c r="K170" s="3"/>
      <c r="L170" s="3"/>
      <c r="M170" s="3"/>
      <c r="N170" s="3" t="s">
        <v>1325</v>
      </c>
      <c r="O170" s="211" t="s">
        <v>3776</v>
      </c>
      <c r="P170" s="22">
        <f t="shared" si="4"/>
        <v>3</v>
      </c>
      <c r="Q170" s="23" t="s">
        <v>301</v>
      </c>
      <c r="R170" s="23" t="s">
        <v>302</v>
      </c>
      <c r="S170" s="23" t="s">
        <v>1141</v>
      </c>
      <c r="T170" s="3"/>
      <c r="U170" s="3"/>
      <c r="V170" s="3"/>
      <c r="W170" s="3"/>
      <c r="X170" s="3"/>
      <c r="Y170" s="3"/>
    </row>
    <row r="171" spans="1:25" x14ac:dyDescent="0.2">
      <c r="A171" s="3"/>
      <c r="B171" s="3"/>
      <c r="C171" s="3"/>
      <c r="D171" s="3"/>
      <c r="E171" s="3"/>
      <c r="F171" s="3"/>
      <c r="G171" s="3"/>
      <c r="H171" s="3"/>
      <c r="I171" s="3"/>
      <c r="J171" s="3"/>
      <c r="K171" s="3"/>
      <c r="L171" s="3"/>
      <c r="M171" s="3"/>
      <c r="N171" s="3" t="s">
        <v>1326</v>
      </c>
      <c r="O171" s="211" t="s">
        <v>3777</v>
      </c>
      <c r="P171" s="22">
        <f t="shared" si="4"/>
        <v>10</v>
      </c>
      <c r="Q171" s="23" t="s">
        <v>306</v>
      </c>
      <c r="R171" s="23" t="s">
        <v>982</v>
      </c>
      <c r="S171" s="23" t="s">
        <v>884</v>
      </c>
      <c r="T171" s="3"/>
      <c r="U171" s="3"/>
      <c r="V171" s="3"/>
      <c r="W171" s="3"/>
      <c r="X171" s="3"/>
      <c r="Y171" s="3"/>
    </row>
    <row r="172" spans="1:25" x14ac:dyDescent="0.2">
      <c r="A172" s="3"/>
      <c r="B172" s="3"/>
      <c r="C172" s="3"/>
      <c r="D172" s="3"/>
      <c r="E172" s="3"/>
      <c r="F172" s="3"/>
      <c r="G172" s="3"/>
      <c r="H172" s="3"/>
      <c r="I172" s="3"/>
      <c r="J172" s="3"/>
      <c r="K172" s="3"/>
      <c r="L172" s="3"/>
      <c r="M172" s="3"/>
      <c r="N172" s="3" t="s">
        <v>1327</v>
      </c>
      <c r="O172" s="211" t="s">
        <v>3778</v>
      </c>
      <c r="P172" s="22">
        <f t="shared" si="4"/>
        <v>10</v>
      </c>
      <c r="Q172" s="23" t="s">
        <v>306</v>
      </c>
      <c r="R172" s="23" t="s">
        <v>983</v>
      </c>
      <c r="S172" s="23" t="s">
        <v>3372</v>
      </c>
      <c r="T172" s="3"/>
      <c r="U172" s="3"/>
      <c r="V172" s="3"/>
      <c r="W172" s="3"/>
      <c r="X172" s="3"/>
      <c r="Y172" s="3"/>
    </row>
    <row r="173" spans="1:25" x14ac:dyDescent="0.2">
      <c r="A173" s="3"/>
      <c r="B173" s="3"/>
      <c r="C173" s="3"/>
      <c r="D173" s="3"/>
      <c r="E173" s="3"/>
      <c r="F173" s="3"/>
      <c r="G173" s="3"/>
      <c r="H173" s="3"/>
      <c r="I173" s="3"/>
      <c r="J173" s="3"/>
      <c r="K173" s="3"/>
      <c r="L173" s="3"/>
      <c r="M173" s="3"/>
      <c r="N173" s="3" t="s">
        <v>1328</v>
      </c>
      <c r="O173" s="212" t="s">
        <v>395</v>
      </c>
      <c r="P173" s="22">
        <f t="shared" si="4"/>
        <v>10</v>
      </c>
      <c r="Q173" s="23" t="s">
        <v>306</v>
      </c>
      <c r="R173" s="23" t="s">
        <v>984</v>
      </c>
      <c r="S173" s="23" t="s">
        <v>322</v>
      </c>
      <c r="T173" s="3"/>
      <c r="U173" s="3"/>
      <c r="V173" s="3"/>
      <c r="W173" s="3"/>
      <c r="X173" s="3"/>
      <c r="Y173" s="3"/>
    </row>
    <row r="174" spans="1:25" x14ac:dyDescent="0.2">
      <c r="A174" s="3"/>
      <c r="B174" s="3"/>
      <c r="C174" s="3"/>
      <c r="D174" s="3"/>
      <c r="E174" s="3"/>
      <c r="F174" s="3"/>
      <c r="G174" s="3"/>
      <c r="H174" s="3"/>
      <c r="I174" s="3"/>
      <c r="J174" s="3"/>
      <c r="K174" s="3"/>
      <c r="L174" s="3"/>
      <c r="M174" s="3"/>
      <c r="N174" s="3" t="s">
        <v>1329</v>
      </c>
      <c r="O174" s="211" t="s">
        <v>3779</v>
      </c>
      <c r="P174" s="22">
        <f t="shared" si="4"/>
        <v>10</v>
      </c>
      <c r="Q174" s="23" t="s">
        <v>306</v>
      </c>
      <c r="R174" s="23" t="s">
        <v>319</v>
      </c>
      <c r="S174" s="23" t="s">
        <v>985</v>
      </c>
      <c r="T174" s="3"/>
      <c r="U174" s="3"/>
      <c r="V174" s="3"/>
      <c r="W174" s="3"/>
      <c r="X174" s="3"/>
      <c r="Y174" s="3"/>
    </row>
    <row r="175" spans="1:25" x14ac:dyDescent="0.2">
      <c r="A175" s="3"/>
      <c r="B175" s="3"/>
      <c r="C175" s="3"/>
      <c r="D175" s="3"/>
      <c r="E175" s="3"/>
      <c r="F175" s="3"/>
      <c r="G175" s="3"/>
      <c r="H175" s="3"/>
      <c r="I175" s="3"/>
      <c r="J175" s="3"/>
      <c r="K175" s="3"/>
      <c r="L175" s="3"/>
      <c r="M175" s="3"/>
      <c r="N175" s="3" t="s">
        <v>1330</v>
      </c>
      <c r="O175" s="212" t="s">
        <v>1041</v>
      </c>
      <c r="P175" s="22">
        <f t="shared" si="4"/>
        <v>10</v>
      </c>
      <c r="Q175" s="23" t="s">
        <v>306</v>
      </c>
      <c r="R175" s="23" t="s">
        <v>310</v>
      </c>
      <c r="S175" s="23" t="s">
        <v>986</v>
      </c>
      <c r="T175" s="3"/>
      <c r="U175" s="3"/>
      <c r="V175" s="3"/>
      <c r="W175" s="3"/>
      <c r="X175" s="3"/>
      <c r="Y175" s="3"/>
    </row>
    <row r="176" spans="1:25" x14ac:dyDescent="0.2">
      <c r="A176" s="3"/>
      <c r="B176" s="3"/>
      <c r="C176" s="3"/>
      <c r="D176" s="3"/>
      <c r="E176" s="3"/>
      <c r="F176" s="3"/>
      <c r="G176" s="3"/>
      <c r="H176" s="3"/>
      <c r="I176" s="3"/>
      <c r="J176" s="3"/>
      <c r="K176" s="3"/>
      <c r="L176" s="3"/>
      <c r="M176" s="3"/>
      <c r="N176" s="3" t="s">
        <v>1331</v>
      </c>
      <c r="O176" s="211" t="s">
        <v>3780</v>
      </c>
      <c r="P176" s="22">
        <f t="shared" si="4"/>
        <v>10</v>
      </c>
      <c r="Q176" s="23" t="s">
        <v>306</v>
      </c>
      <c r="R176" s="23" t="s">
        <v>312</v>
      </c>
      <c r="S176" s="23" t="s">
        <v>987</v>
      </c>
      <c r="T176" s="3"/>
      <c r="U176" s="3"/>
      <c r="V176" s="3"/>
      <c r="W176" s="3"/>
      <c r="X176" s="3"/>
      <c r="Y176" s="3"/>
    </row>
    <row r="177" spans="1:25" x14ac:dyDescent="0.2">
      <c r="A177" s="3"/>
      <c r="B177" s="3"/>
      <c r="C177" s="3"/>
      <c r="D177" s="3"/>
      <c r="E177" s="3"/>
      <c r="F177" s="3"/>
      <c r="G177" s="3"/>
      <c r="H177" s="3"/>
      <c r="I177" s="3"/>
      <c r="J177" s="3"/>
      <c r="K177" s="3"/>
      <c r="L177" s="3"/>
      <c r="M177" s="3"/>
      <c r="N177" s="3" t="s">
        <v>1332</v>
      </c>
      <c r="O177" s="211" t="s">
        <v>3781</v>
      </c>
      <c r="P177" s="22">
        <f t="shared" si="4"/>
        <v>10</v>
      </c>
      <c r="Q177" s="23" t="s">
        <v>306</v>
      </c>
      <c r="R177" s="23" t="s">
        <v>988</v>
      </c>
      <c r="S177" s="23" t="s">
        <v>989</v>
      </c>
      <c r="T177" s="3"/>
      <c r="U177" s="3"/>
      <c r="V177" s="3"/>
      <c r="W177" s="3"/>
      <c r="X177" s="3"/>
      <c r="Y177" s="3"/>
    </row>
    <row r="178" spans="1:25" x14ac:dyDescent="0.2">
      <c r="A178" s="3"/>
      <c r="B178" s="3"/>
      <c r="C178" s="3"/>
      <c r="D178" s="3"/>
      <c r="E178" s="3"/>
      <c r="F178" s="3"/>
      <c r="G178" s="3"/>
      <c r="H178" s="3"/>
      <c r="I178" s="3"/>
      <c r="J178" s="3"/>
      <c r="K178" s="3"/>
      <c r="L178" s="3"/>
      <c r="M178" s="3"/>
      <c r="N178" s="3" t="s">
        <v>1333</v>
      </c>
      <c r="O178" s="211" t="s">
        <v>3782</v>
      </c>
      <c r="P178" s="22">
        <f t="shared" si="4"/>
        <v>10</v>
      </c>
      <c r="Q178" s="23" t="s">
        <v>306</v>
      </c>
      <c r="R178" s="23" t="s">
        <v>308</v>
      </c>
      <c r="S178" s="23" t="s">
        <v>1181</v>
      </c>
      <c r="T178" s="3"/>
      <c r="U178" s="3"/>
      <c r="V178" s="3"/>
      <c r="W178" s="3"/>
      <c r="X178" s="3"/>
      <c r="Y178" s="3"/>
    </row>
    <row r="179" spans="1:25" x14ac:dyDescent="0.2">
      <c r="A179" s="3"/>
      <c r="B179" s="3"/>
      <c r="C179" s="3"/>
      <c r="D179" s="3"/>
      <c r="E179" s="3"/>
      <c r="F179" s="3"/>
      <c r="G179" s="3"/>
      <c r="H179" s="3"/>
      <c r="I179" s="3"/>
      <c r="J179" s="3"/>
      <c r="K179" s="3"/>
      <c r="L179" s="3"/>
      <c r="M179" s="3"/>
      <c r="N179" s="3" t="s">
        <v>1334</v>
      </c>
      <c r="O179" s="211" t="s">
        <v>3783</v>
      </c>
      <c r="P179" s="22">
        <f t="shared" si="4"/>
        <v>10</v>
      </c>
      <c r="Q179" s="23" t="s">
        <v>306</v>
      </c>
      <c r="R179" s="23" t="s">
        <v>1182</v>
      </c>
      <c r="S179" s="23" t="s">
        <v>1183</v>
      </c>
      <c r="T179" s="3"/>
      <c r="U179" s="3"/>
      <c r="V179" s="3"/>
      <c r="W179" s="3"/>
      <c r="X179" s="3"/>
      <c r="Y179" s="3"/>
    </row>
    <row r="180" spans="1:25" x14ac:dyDescent="0.2">
      <c r="A180" s="3"/>
      <c r="B180" s="3"/>
      <c r="C180" s="3"/>
      <c r="D180" s="3"/>
      <c r="E180" s="3"/>
      <c r="F180" s="3"/>
      <c r="G180" s="3"/>
      <c r="H180" s="3"/>
      <c r="I180" s="3"/>
      <c r="J180" s="3"/>
      <c r="K180" s="3"/>
      <c r="L180" s="3"/>
      <c r="M180" s="3"/>
      <c r="N180" s="3" t="s">
        <v>1335</v>
      </c>
      <c r="O180" s="211" t="s">
        <v>3784</v>
      </c>
      <c r="P180" s="22">
        <f t="shared" si="4"/>
        <v>10</v>
      </c>
      <c r="Q180" s="23" t="s">
        <v>306</v>
      </c>
      <c r="R180" s="23" t="s">
        <v>316</v>
      </c>
      <c r="S180" s="23" t="s">
        <v>317</v>
      </c>
      <c r="T180" s="3"/>
      <c r="U180" s="3"/>
      <c r="V180" s="3"/>
      <c r="W180" s="3"/>
      <c r="X180" s="3"/>
      <c r="Y180" s="3"/>
    </row>
    <row r="181" spans="1:25" x14ac:dyDescent="0.2">
      <c r="A181" s="3"/>
      <c r="B181" s="3"/>
      <c r="C181" s="3"/>
      <c r="D181" s="3"/>
      <c r="E181" s="3"/>
      <c r="F181" s="3"/>
      <c r="G181" s="3"/>
      <c r="H181" s="3"/>
      <c r="I181" s="3"/>
      <c r="J181" s="3"/>
      <c r="K181" s="3"/>
      <c r="L181" s="3"/>
      <c r="M181" s="3"/>
      <c r="N181" s="3" t="s">
        <v>1336</v>
      </c>
      <c r="O181" s="211" t="s">
        <v>3785</v>
      </c>
      <c r="P181" s="22">
        <f t="shared" si="4"/>
        <v>9</v>
      </c>
      <c r="Q181" s="23" t="s">
        <v>324</v>
      </c>
      <c r="R181" s="23" t="s">
        <v>327</v>
      </c>
      <c r="S181" s="23" t="s">
        <v>990</v>
      </c>
      <c r="T181" s="3"/>
      <c r="U181" s="3"/>
      <c r="V181" s="3"/>
      <c r="W181" s="3"/>
      <c r="X181" s="3"/>
      <c r="Y181" s="3"/>
    </row>
    <row r="182" spans="1:25" x14ac:dyDescent="0.2">
      <c r="A182" s="3"/>
      <c r="B182" s="3"/>
      <c r="C182" s="3"/>
      <c r="D182" s="3"/>
      <c r="E182" s="3"/>
      <c r="F182" s="3"/>
      <c r="G182" s="3"/>
      <c r="H182" s="3"/>
      <c r="I182" s="3"/>
      <c r="J182" s="3"/>
      <c r="K182" s="3"/>
      <c r="L182" s="3"/>
      <c r="M182" s="3"/>
      <c r="N182" s="3" t="s">
        <v>1337</v>
      </c>
      <c r="O182" s="212" t="s">
        <v>1051</v>
      </c>
      <c r="P182" s="22">
        <f t="shared" si="4"/>
        <v>9</v>
      </c>
      <c r="Q182" s="23" t="s">
        <v>324</v>
      </c>
      <c r="R182" s="23" t="s">
        <v>328</v>
      </c>
      <c r="S182" s="23" t="s">
        <v>991</v>
      </c>
      <c r="T182" s="3"/>
      <c r="U182" s="3"/>
      <c r="V182" s="3"/>
      <c r="W182" s="3"/>
      <c r="X182" s="3"/>
      <c r="Y182" s="3"/>
    </row>
    <row r="183" spans="1:25" x14ac:dyDescent="0.2">
      <c r="A183" s="3"/>
      <c r="B183" s="3"/>
      <c r="C183" s="3"/>
      <c r="D183" s="3"/>
      <c r="E183" s="3"/>
      <c r="F183" s="3"/>
      <c r="G183" s="3"/>
      <c r="H183" s="3"/>
      <c r="I183" s="3"/>
      <c r="J183" s="3"/>
      <c r="K183" s="3"/>
      <c r="L183" s="3"/>
      <c r="M183" s="3"/>
      <c r="N183" s="3" t="s">
        <v>1338</v>
      </c>
      <c r="O183" s="211" t="s">
        <v>3786</v>
      </c>
      <c r="P183" s="22">
        <f t="shared" si="4"/>
        <v>9</v>
      </c>
      <c r="Q183" s="23" t="s">
        <v>324</v>
      </c>
      <c r="R183" s="23" t="s">
        <v>992</v>
      </c>
      <c r="S183" s="23" t="s">
        <v>326</v>
      </c>
      <c r="T183" s="3"/>
      <c r="U183" s="3"/>
      <c r="V183" s="3"/>
      <c r="W183" s="3"/>
      <c r="X183" s="3"/>
      <c r="Y183" s="3"/>
    </row>
    <row r="184" spans="1:25" x14ac:dyDescent="0.2">
      <c r="A184" s="3"/>
      <c r="B184" s="3"/>
      <c r="C184" s="3"/>
      <c r="D184" s="3"/>
      <c r="E184" s="3"/>
      <c r="F184" s="3"/>
      <c r="G184" s="3"/>
      <c r="H184" s="3"/>
      <c r="I184" s="3"/>
      <c r="J184" s="3"/>
      <c r="K184" s="3"/>
      <c r="L184" s="3"/>
      <c r="M184" s="3"/>
      <c r="N184" s="3" t="s">
        <v>1339</v>
      </c>
      <c r="O184" s="211" t="s">
        <v>1066</v>
      </c>
      <c r="P184" s="22">
        <f t="shared" si="4"/>
        <v>9</v>
      </c>
      <c r="Q184" s="23" t="s">
        <v>324</v>
      </c>
      <c r="R184" s="23" t="s">
        <v>993</v>
      </c>
      <c r="S184" s="23" t="s">
        <v>852</v>
      </c>
      <c r="T184" s="3"/>
      <c r="U184" s="3"/>
      <c r="V184" s="3"/>
      <c r="W184" s="3"/>
      <c r="X184" s="3"/>
      <c r="Y184" s="3"/>
    </row>
    <row r="185" spans="1:25" x14ac:dyDescent="0.2">
      <c r="A185" s="3"/>
      <c r="B185" s="3"/>
      <c r="C185" s="3"/>
      <c r="D185" s="3"/>
      <c r="E185" s="3"/>
      <c r="F185" s="3"/>
      <c r="G185" s="3"/>
      <c r="H185" s="3"/>
      <c r="I185" s="3"/>
      <c r="J185" s="3"/>
      <c r="K185" s="3"/>
      <c r="L185" s="3"/>
      <c r="M185" s="3"/>
      <c r="N185" s="3" t="s">
        <v>1340</v>
      </c>
      <c r="O185" s="212" t="s">
        <v>1341</v>
      </c>
      <c r="P185" s="22">
        <f t="shared" si="4"/>
        <v>9</v>
      </c>
      <c r="Q185" s="23" t="s">
        <v>324</v>
      </c>
      <c r="R185" s="23" t="s">
        <v>994</v>
      </c>
      <c r="S185" s="23" t="s">
        <v>431</v>
      </c>
      <c r="T185" s="3"/>
      <c r="U185" s="3"/>
      <c r="V185" s="3"/>
      <c r="W185" s="3"/>
      <c r="X185" s="3"/>
      <c r="Y185" s="3"/>
    </row>
    <row r="186" spans="1:25" x14ac:dyDescent="0.2">
      <c r="A186" s="3"/>
      <c r="B186" s="3"/>
      <c r="C186" s="3"/>
      <c r="D186" s="3"/>
      <c r="E186" s="3"/>
      <c r="F186" s="3"/>
      <c r="G186" s="3"/>
      <c r="H186" s="3"/>
      <c r="I186" s="3"/>
      <c r="J186" s="3"/>
      <c r="K186" s="3"/>
      <c r="L186" s="3"/>
      <c r="M186" s="3"/>
      <c r="N186" s="3" t="s">
        <v>1342</v>
      </c>
      <c r="O186" s="211" t="s">
        <v>356</v>
      </c>
      <c r="P186" s="22">
        <f t="shared" si="4"/>
        <v>9</v>
      </c>
      <c r="Q186" s="23" t="s">
        <v>324</v>
      </c>
      <c r="R186" s="23" t="s">
        <v>995</v>
      </c>
      <c r="S186" s="23" t="s">
        <v>996</v>
      </c>
      <c r="T186" s="3"/>
      <c r="U186" s="3"/>
      <c r="V186" s="3"/>
      <c r="W186" s="3"/>
      <c r="X186" s="3"/>
      <c r="Y186" s="3"/>
    </row>
    <row r="187" spans="1:25" x14ac:dyDescent="0.2">
      <c r="A187" s="3"/>
      <c r="B187" s="3"/>
      <c r="C187" s="3"/>
      <c r="D187" s="3"/>
      <c r="E187" s="3"/>
      <c r="F187" s="3"/>
      <c r="G187" s="3"/>
      <c r="H187" s="3"/>
      <c r="I187" s="3"/>
      <c r="J187" s="3"/>
      <c r="K187" s="3"/>
      <c r="L187" s="3"/>
      <c r="M187" s="3"/>
      <c r="N187" s="3" t="s">
        <v>1343</v>
      </c>
      <c r="O187" s="211" t="s">
        <v>3787</v>
      </c>
      <c r="P187" s="22">
        <f t="shared" si="4"/>
        <v>9</v>
      </c>
      <c r="Q187" s="23" t="s">
        <v>324</v>
      </c>
      <c r="R187" s="23" t="s">
        <v>997</v>
      </c>
      <c r="S187" s="23" t="s">
        <v>330</v>
      </c>
      <c r="T187" s="3"/>
      <c r="U187" s="3"/>
      <c r="V187" s="3"/>
      <c r="W187" s="3"/>
      <c r="X187" s="3"/>
      <c r="Y187" s="3"/>
    </row>
    <row r="188" spans="1:25" x14ac:dyDescent="0.2">
      <c r="A188" s="3"/>
      <c r="B188" s="3"/>
      <c r="C188" s="3"/>
      <c r="D188" s="3"/>
      <c r="E188" s="3"/>
      <c r="F188" s="3"/>
      <c r="G188" s="3"/>
      <c r="H188" s="3"/>
      <c r="I188" s="3"/>
      <c r="J188" s="3"/>
      <c r="K188" s="3"/>
      <c r="L188" s="3"/>
      <c r="M188" s="3"/>
      <c r="N188" s="3" t="s">
        <v>1344</v>
      </c>
      <c r="O188" s="212" t="s">
        <v>1052</v>
      </c>
      <c r="P188" s="22">
        <f t="shared" si="4"/>
        <v>9</v>
      </c>
      <c r="Q188" s="23" t="s">
        <v>324</v>
      </c>
      <c r="R188" s="23" t="s">
        <v>325</v>
      </c>
      <c r="S188" s="23" t="s">
        <v>998</v>
      </c>
      <c r="T188" s="3"/>
      <c r="U188" s="3"/>
      <c r="V188" s="3"/>
      <c r="W188" s="3"/>
      <c r="X188" s="3"/>
      <c r="Y188" s="3"/>
    </row>
    <row r="189" spans="1:25" x14ac:dyDescent="0.2">
      <c r="A189" s="3"/>
      <c r="B189" s="3"/>
      <c r="C189" s="3"/>
      <c r="D189" s="3"/>
      <c r="E189" s="3"/>
      <c r="F189" s="3"/>
      <c r="G189" s="3"/>
      <c r="H189" s="3"/>
      <c r="I189" s="3"/>
      <c r="J189" s="3"/>
      <c r="K189" s="3"/>
      <c r="L189" s="3"/>
      <c r="M189" s="3"/>
      <c r="N189" s="3" t="s">
        <v>1345</v>
      </c>
      <c r="O189" s="212" t="s">
        <v>1207</v>
      </c>
      <c r="P189" s="22">
        <f t="shared" si="4"/>
        <v>9</v>
      </c>
      <c r="Q189" s="23" t="s">
        <v>324</v>
      </c>
      <c r="R189" s="23" t="s">
        <v>329</v>
      </c>
      <c r="S189" s="23" t="s">
        <v>1184</v>
      </c>
      <c r="T189" s="3"/>
      <c r="U189" s="3"/>
      <c r="V189" s="3"/>
      <c r="W189" s="3"/>
      <c r="X189" s="3"/>
      <c r="Y189" s="3"/>
    </row>
    <row r="190" spans="1:25" x14ac:dyDescent="0.2">
      <c r="A190" s="3"/>
      <c r="B190" s="3"/>
      <c r="C190" s="3"/>
      <c r="D190" s="3"/>
      <c r="E190" s="3"/>
      <c r="F190" s="3"/>
      <c r="G190" s="3"/>
      <c r="H190" s="3"/>
      <c r="I190" s="3"/>
      <c r="J190" s="3"/>
      <c r="K190" s="3"/>
      <c r="L190" s="3"/>
      <c r="M190" s="3"/>
      <c r="N190" s="3" t="s">
        <v>1346</v>
      </c>
      <c r="O190" s="211" t="s">
        <v>3788</v>
      </c>
      <c r="P190" s="22">
        <f t="shared" si="4"/>
        <v>1</v>
      </c>
      <c r="Q190" s="23" t="s">
        <v>331</v>
      </c>
      <c r="R190" s="23" t="s">
        <v>1185</v>
      </c>
      <c r="S190" s="23" t="s">
        <v>1141</v>
      </c>
      <c r="T190" s="3"/>
      <c r="U190" s="3"/>
      <c r="V190" s="3"/>
      <c r="W190" s="3"/>
      <c r="X190" s="3"/>
      <c r="Y190" s="3"/>
    </row>
    <row r="191" spans="1:25" x14ac:dyDescent="0.2">
      <c r="A191" s="3"/>
      <c r="B191" s="3"/>
      <c r="C191" s="3"/>
      <c r="D191" s="3"/>
      <c r="E191" s="3"/>
      <c r="F191" s="3"/>
      <c r="G191" s="3"/>
      <c r="H191" s="3"/>
      <c r="I191" s="3"/>
      <c r="J191" s="3"/>
      <c r="K191" s="3"/>
      <c r="L191" s="3"/>
      <c r="M191" s="3"/>
      <c r="N191" s="3" t="s">
        <v>1347</v>
      </c>
      <c r="O191" s="211" t="s">
        <v>3789</v>
      </c>
      <c r="P191" s="22">
        <f t="shared" si="4"/>
        <v>1</v>
      </c>
      <c r="Q191" s="23" t="s">
        <v>332</v>
      </c>
      <c r="R191" s="23" t="s">
        <v>333</v>
      </c>
      <c r="S191" s="23" t="s">
        <v>1141</v>
      </c>
      <c r="T191" s="3"/>
      <c r="U191" s="3"/>
      <c r="V191" s="3"/>
      <c r="W191" s="3"/>
      <c r="X191" s="3"/>
      <c r="Y191" s="3"/>
    </row>
    <row r="192" spans="1:25" x14ac:dyDescent="0.2">
      <c r="A192" s="3"/>
      <c r="B192" s="3"/>
      <c r="C192" s="3"/>
      <c r="D192" s="3"/>
      <c r="E192" s="3"/>
      <c r="F192" s="3"/>
      <c r="G192" s="3"/>
      <c r="H192" s="3"/>
      <c r="I192" s="3"/>
      <c r="J192" s="3"/>
      <c r="K192" s="3"/>
      <c r="L192" s="3"/>
      <c r="M192" s="3"/>
      <c r="N192" s="3" t="s">
        <v>1348</v>
      </c>
      <c r="O192" s="211" t="s">
        <v>3790</v>
      </c>
      <c r="P192" s="22">
        <f t="shared" si="4"/>
        <v>1</v>
      </c>
      <c r="Q192" s="23" t="s">
        <v>334</v>
      </c>
      <c r="R192" s="23" t="s">
        <v>335</v>
      </c>
      <c r="S192" s="23" t="s">
        <v>431</v>
      </c>
      <c r="T192" s="3"/>
      <c r="U192" s="3"/>
      <c r="V192" s="3"/>
      <c r="W192" s="3"/>
      <c r="X192" s="3"/>
      <c r="Y192" s="3"/>
    </row>
    <row r="193" spans="1:25" x14ac:dyDescent="0.2">
      <c r="A193" s="3"/>
      <c r="B193" s="3"/>
      <c r="C193" s="3"/>
      <c r="D193" s="3"/>
      <c r="E193" s="3"/>
      <c r="F193" s="3"/>
      <c r="G193" s="3"/>
      <c r="H193" s="3"/>
      <c r="I193" s="3"/>
      <c r="J193" s="3"/>
      <c r="K193" s="3"/>
      <c r="L193" s="3"/>
      <c r="M193" s="3"/>
      <c r="N193" s="3" t="s">
        <v>1349</v>
      </c>
      <c r="O193" s="212" t="s">
        <v>398</v>
      </c>
      <c r="P193" s="22">
        <f t="shared" si="4"/>
        <v>2</v>
      </c>
      <c r="Q193" s="23" t="s">
        <v>336</v>
      </c>
      <c r="R193" s="23" t="s">
        <v>3373</v>
      </c>
      <c r="S193" s="23" t="s">
        <v>1975</v>
      </c>
      <c r="T193" s="3"/>
      <c r="U193" s="3"/>
      <c r="V193" s="3"/>
      <c r="W193" s="3"/>
      <c r="X193" s="3"/>
      <c r="Y193" s="3"/>
    </row>
    <row r="194" spans="1:25" x14ac:dyDescent="0.2">
      <c r="A194" s="3"/>
      <c r="B194" s="3"/>
      <c r="C194" s="3"/>
      <c r="D194" s="3"/>
      <c r="E194" s="3"/>
      <c r="F194" s="3"/>
      <c r="G194" s="3"/>
      <c r="H194" s="3"/>
      <c r="I194" s="3"/>
      <c r="J194" s="3"/>
      <c r="K194" s="3"/>
      <c r="L194" s="3"/>
      <c r="M194" s="3"/>
      <c r="N194" s="3" t="s">
        <v>1350</v>
      </c>
      <c r="O194" s="211" t="s">
        <v>3791</v>
      </c>
      <c r="P194" s="22">
        <f t="shared" si="4"/>
        <v>2</v>
      </c>
      <c r="Q194" s="23" t="s">
        <v>336</v>
      </c>
      <c r="R194" s="23" t="s">
        <v>3374</v>
      </c>
      <c r="S194" s="23" t="s">
        <v>431</v>
      </c>
      <c r="T194" s="3"/>
      <c r="U194" s="3"/>
      <c r="V194" s="3"/>
      <c r="W194" s="3"/>
      <c r="X194" s="3"/>
      <c r="Y194" s="3"/>
    </row>
    <row r="195" spans="1:25" x14ac:dyDescent="0.2">
      <c r="A195" s="3"/>
      <c r="B195" s="3"/>
      <c r="C195" s="3"/>
      <c r="D195" s="3"/>
      <c r="E195" s="3"/>
      <c r="F195" s="3"/>
      <c r="G195" s="3"/>
      <c r="H195" s="3"/>
      <c r="I195" s="3"/>
      <c r="J195" s="3"/>
      <c r="K195" s="3"/>
      <c r="L195" s="3"/>
      <c r="M195" s="3"/>
      <c r="N195" s="3" t="s">
        <v>1351</v>
      </c>
      <c r="O195" s="212" t="s">
        <v>1046</v>
      </c>
      <c r="P195" s="22">
        <f t="shared" si="4"/>
        <v>2</v>
      </c>
      <c r="Q195" s="23" t="s">
        <v>337</v>
      </c>
      <c r="R195" s="23" t="s">
        <v>999</v>
      </c>
      <c r="S195" s="23" t="s">
        <v>1000</v>
      </c>
      <c r="T195" s="3"/>
      <c r="U195" s="3"/>
      <c r="V195" s="3"/>
      <c r="W195" s="3"/>
      <c r="X195" s="3"/>
      <c r="Y195" s="3"/>
    </row>
    <row r="196" spans="1:25" x14ac:dyDescent="0.2">
      <c r="A196" s="3"/>
      <c r="B196" s="3"/>
      <c r="C196" s="3"/>
      <c r="D196" s="3"/>
      <c r="E196" s="3"/>
      <c r="F196" s="3"/>
      <c r="G196" s="3"/>
      <c r="H196" s="3"/>
      <c r="I196" s="3"/>
      <c r="J196" s="3"/>
      <c r="K196" s="3"/>
      <c r="L196" s="3"/>
      <c r="M196" s="3"/>
      <c r="N196" s="3" t="s">
        <v>1352</v>
      </c>
      <c r="O196" s="211" t="s">
        <v>3792</v>
      </c>
      <c r="P196" s="22">
        <f t="shared" ref="P196:P259" si="5">COUNTIF($Q$3:$Q$436,Q196)</f>
        <v>2</v>
      </c>
      <c r="Q196" s="23" t="s">
        <v>337</v>
      </c>
      <c r="R196" s="23" t="s">
        <v>1001</v>
      </c>
      <c r="S196" s="23" t="s">
        <v>1002</v>
      </c>
      <c r="T196" s="3"/>
      <c r="U196" s="3"/>
      <c r="V196" s="3"/>
      <c r="W196" s="3"/>
      <c r="X196" s="3"/>
      <c r="Y196" s="3"/>
    </row>
    <row r="197" spans="1:25" x14ac:dyDescent="0.2">
      <c r="A197" s="3"/>
      <c r="B197" s="3"/>
      <c r="C197" s="3"/>
      <c r="D197" s="3"/>
      <c r="E197" s="3"/>
      <c r="F197" s="3"/>
      <c r="G197" s="3"/>
      <c r="H197" s="3"/>
      <c r="I197" s="3"/>
      <c r="J197" s="3"/>
      <c r="K197" s="3"/>
      <c r="L197" s="3"/>
      <c r="M197" s="3"/>
      <c r="N197" s="3" t="s">
        <v>1353</v>
      </c>
      <c r="O197" s="211" t="s">
        <v>3793</v>
      </c>
      <c r="P197" s="22">
        <f t="shared" si="5"/>
        <v>6</v>
      </c>
      <c r="Q197" s="23" t="s">
        <v>338</v>
      </c>
      <c r="R197" s="23" t="s">
        <v>3375</v>
      </c>
      <c r="S197" s="23" t="s">
        <v>1003</v>
      </c>
      <c r="T197" s="3"/>
      <c r="U197" s="3"/>
      <c r="V197" s="3"/>
      <c r="W197" s="3"/>
      <c r="X197" s="3"/>
      <c r="Y197" s="3"/>
    </row>
    <row r="198" spans="1:25" x14ac:dyDescent="0.2">
      <c r="A198" s="3"/>
      <c r="B198" s="3"/>
      <c r="C198" s="3"/>
      <c r="D198" s="3"/>
      <c r="E198" s="3"/>
      <c r="F198" s="3"/>
      <c r="G198" s="3"/>
      <c r="H198" s="3"/>
      <c r="I198" s="3"/>
      <c r="J198" s="3"/>
      <c r="K198" s="3"/>
      <c r="L198" s="3"/>
      <c r="M198" s="3"/>
      <c r="N198" s="3" t="s">
        <v>1354</v>
      </c>
      <c r="O198" s="211" t="s">
        <v>3794</v>
      </c>
      <c r="P198" s="22">
        <f t="shared" si="5"/>
        <v>6</v>
      </c>
      <c r="Q198" s="23" t="s">
        <v>338</v>
      </c>
      <c r="R198" s="23" t="s">
        <v>1004</v>
      </c>
      <c r="S198" s="23" t="s">
        <v>894</v>
      </c>
      <c r="T198" s="3"/>
      <c r="U198" s="3"/>
      <c r="V198" s="3"/>
      <c r="W198" s="3"/>
      <c r="X198" s="3"/>
      <c r="Y198" s="3"/>
    </row>
    <row r="199" spans="1:25" x14ac:dyDescent="0.2">
      <c r="A199" s="3"/>
      <c r="B199" s="3"/>
      <c r="C199" s="3"/>
      <c r="D199" s="3"/>
      <c r="E199" s="3"/>
      <c r="F199" s="3"/>
      <c r="G199" s="3"/>
      <c r="H199" s="3"/>
      <c r="I199" s="3"/>
      <c r="J199" s="3"/>
      <c r="K199" s="3"/>
      <c r="L199" s="3"/>
      <c r="M199" s="3"/>
      <c r="N199" s="3" t="s">
        <v>1355</v>
      </c>
      <c r="O199" s="211" t="s">
        <v>3795</v>
      </c>
      <c r="P199" s="22">
        <f t="shared" si="5"/>
        <v>6</v>
      </c>
      <c r="Q199" s="23" t="s">
        <v>338</v>
      </c>
      <c r="R199" s="23" t="s">
        <v>340</v>
      </c>
      <c r="S199" s="23" t="s">
        <v>1005</v>
      </c>
      <c r="T199" s="3"/>
      <c r="U199" s="3"/>
      <c r="V199" s="3"/>
      <c r="W199" s="3"/>
      <c r="X199" s="3"/>
      <c r="Y199" s="3"/>
    </row>
    <row r="200" spans="1:25" x14ac:dyDescent="0.2">
      <c r="A200" s="3"/>
      <c r="B200" s="3"/>
      <c r="C200" s="3"/>
      <c r="D200" s="3"/>
      <c r="E200" s="3"/>
      <c r="F200" s="3"/>
      <c r="G200" s="3"/>
      <c r="H200" s="3"/>
      <c r="I200" s="3"/>
      <c r="J200" s="3"/>
      <c r="K200" s="3"/>
      <c r="L200" s="3"/>
      <c r="M200" s="3"/>
      <c r="N200" s="3" t="s">
        <v>1356</v>
      </c>
      <c r="O200" s="212" t="s">
        <v>388</v>
      </c>
      <c r="P200" s="22">
        <f t="shared" si="5"/>
        <v>6</v>
      </c>
      <c r="Q200" s="23" t="s">
        <v>338</v>
      </c>
      <c r="R200" s="23" t="s">
        <v>1006</v>
      </c>
      <c r="S200" s="23" t="s">
        <v>1007</v>
      </c>
      <c r="T200" s="3"/>
      <c r="U200" s="3"/>
      <c r="V200" s="3"/>
      <c r="W200" s="3"/>
      <c r="X200" s="3"/>
      <c r="Y200" s="3"/>
    </row>
    <row r="201" spans="1:25" x14ac:dyDescent="0.2">
      <c r="A201" s="3"/>
      <c r="B201" s="3"/>
      <c r="C201" s="3"/>
      <c r="D201" s="3"/>
      <c r="E201" s="3"/>
      <c r="F201" s="3"/>
      <c r="G201" s="3"/>
      <c r="H201" s="3"/>
      <c r="I201" s="3"/>
      <c r="J201" s="3"/>
      <c r="K201" s="3"/>
      <c r="L201" s="3"/>
      <c r="M201" s="3"/>
      <c r="N201" s="3" t="s">
        <v>1357</v>
      </c>
      <c r="O201" s="211" t="s">
        <v>3796</v>
      </c>
      <c r="P201" s="22">
        <f t="shared" si="5"/>
        <v>6</v>
      </c>
      <c r="Q201" s="23" t="s">
        <v>338</v>
      </c>
      <c r="R201" s="23" t="s">
        <v>3376</v>
      </c>
      <c r="S201" s="23" t="s">
        <v>859</v>
      </c>
      <c r="T201" s="3"/>
      <c r="U201" s="3"/>
      <c r="V201" s="3"/>
      <c r="W201" s="3"/>
      <c r="X201" s="3"/>
      <c r="Y201" s="3"/>
    </row>
    <row r="202" spans="1:25" x14ac:dyDescent="0.2">
      <c r="A202" s="3"/>
      <c r="B202" s="3"/>
      <c r="C202" s="3"/>
      <c r="D202" s="3"/>
      <c r="E202" s="3"/>
      <c r="F202" s="3"/>
      <c r="G202" s="3"/>
      <c r="H202" s="3"/>
      <c r="I202" s="3"/>
      <c r="J202" s="3"/>
      <c r="K202" s="3"/>
      <c r="L202" s="3"/>
      <c r="M202" s="3"/>
      <c r="N202" s="3" t="s">
        <v>186</v>
      </c>
      <c r="O202" s="212" t="s">
        <v>344</v>
      </c>
      <c r="P202" s="22">
        <f t="shared" si="5"/>
        <v>6</v>
      </c>
      <c r="Q202" s="23" t="s">
        <v>338</v>
      </c>
      <c r="R202" s="23" t="s">
        <v>339</v>
      </c>
      <c r="S202" s="23" t="s">
        <v>1186</v>
      </c>
      <c r="T202" s="3"/>
      <c r="U202" s="3"/>
      <c r="V202" s="3"/>
      <c r="W202" s="3"/>
      <c r="X202" s="3"/>
      <c r="Y202" s="3"/>
    </row>
    <row r="203" spans="1:25" x14ac:dyDescent="0.2">
      <c r="A203" s="3"/>
      <c r="B203" s="3"/>
      <c r="C203" s="3"/>
      <c r="D203" s="3"/>
      <c r="E203" s="3"/>
      <c r="F203" s="3"/>
      <c r="G203" s="3"/>
      <c r="H203" s="3"/>
      <c r="I203" s="3"/>
      <c r="J203" s="3"/>
      <c r="K203" s="3"/>
      <c r="L203" s="3"/>
      <c r="M203" s="3"/>
      <c r="N203" s="3" t="s">
        <v>1358</v>
      </c>
      <c r="O203" s="212" t="s">
        <v>437</v>
      </c>
      <c r="P203" s="22">
        <f t="shared" si="5"/>
        <v>1</v>
      </c>
      <c r="Q203" s="23" t="s">
        <v>341</v>
      </c>
      <c r="R203" s="23" t="s">
        <v>1187</v>
      </c>
      <c r="S203" s="23" t="s">
        <v>1188</v>
      </c>
      <c r="T203" s="3"/>
      <c r="U203" s="3"/>
      <c r="V203" s="3"/>
      <c r="W203" s="3"/>
      <c r="X203" s="3"/>
      <c r="Y203" s="3"/>
    </row>
    <row r="204" spans="1:25" x14ac:dyDescent="0.2">
      <c r="A204" s="3"/>
      <c r="B204" s="3"/>
      <c r="C204" s="3"/>
      <c r="D204" s="3"/>
      <c r="E204" s="3"/>
      <c r="F204" s="3"/>
      <c r="G204" s="3"/>
      <c r="H204" s="3"/>
      <c r="I204" s="3"/>
      <c r="J204" s="3"/>
      <c r="K204" s="3"/>
      <c r="L204" s="3"/>
      <c r="M204" s="3"/>
      <c r="N204" s="3" t="s">
        <v>258</v>
      </c>
      <c r="O204" s="212" t="s">
        <v>437</v>
      </c>
      <c r="P204" s="22">
        <f t="shared" si="5"/>
        <v>2</v>
      </c>
      <c r="Q204" s="23" t="s">
        <v>342</v>
      </c>
      <c r="R204" s="23" t="s">
        <v>1008</v>
      </c>
      <c r="S204" s="23" t="s">
        <v>1009</v>
      </c>
      <c r="T204" s="3"/>
      <c r="U204" s="3"/>
      <c r="V204" s="3"/>
      <c r="W204" s="3"/>
      <c r="X204" s="3"/>
      <c r="Y204" s="3"/>
    </row>
    <row r="205" spans="1:25" x14ac:dyDescent="0.2">
      <c r="A205" s="3"/>
      <c r="B205" s="3"/>
      <c r="C205" s="3"/>
      <c r="D205" s="3"/>
      <c r="E205" s="3"/>
      <c r="F205" s="3"/>
      <c r="G205" s="3"/>
      <c r="H205" s="3"/>
      <c r="I205" s="3"/>
      <c r="J205" s="3"/>
      <c r="K205" s="3"/>
      <c r="L205" s="3"/>
      <c r="M205" s="3"/>
      <c r="N205" s="3"/>
      <c r="O205" s="3"/>
      <c r="P205" s="22">
        <f t="shared" si="5"/>
        <v>2</v>
      </c>
      <c r="Q205" s="23" t="s">
        <v>342</v>
      </c>
      <c r="R205" s="23" t="s">
        <v>343</v>
      </c>
      <c r="S205" s="23" t="s">
        <v>431</v>
      </c>
      <c r="T205" s="3"/>
      <c r="U205" s="3"/>
      <c r="V205" s="3"/>
      <c r="W205" s="3"/>
      <c r="X205" s="3"/>
      <c r="Y205" s="3"/>
    </row>
    <row r="206" spans="1:25" x14ac:dyDescent="0.2">
      <c r="A206" s="3"/>
      <c r="B206" s="3"/>
      <c r="C206" s="3"/>
      <c r="D206" s="3"/>
      <c r="E206" s="3"/>
      <c r="F206" s="3"/>
      <c r="G206" s="3"/>
      <c r="H206" s="3"/>
      <c r="I206" s="3"/>
      <c r="J206" s="3"/>
      <c r="K206" s="3"/>
      <c r="L206" s="3"/>
      <c r="M206" s="3"/>
      <c r="N206" s="3"/>
      <c r="O206" s="3"/>
      <c r="P206" s="22">
        <f t="shared" si="5"/>
        <v>5</v>
      </c>
      <c r="Q206" s="23" t="s">
        <v>344</v>
      </c>
      <c r="R206" s="23" t="s">
        <v>345</v>
      </c>
      <c r="S206" s="23" t="s">
        <v>998</v>
      </c>
      <c r="T206" s="3"/>
      <c r="U206" s="3"/>
      <c r="V206" s="3"/>
      <c r="W206" s="3"/>
      <c r="X206" s="3"/>
      <c r="Y206" s="3"/>
    </row>
    <row r="207" spans="1:25" x14ac:dyDescent="0.2">
      <c r="A207" s="3"/>
      <c r="B207" s="3"/>
      <c r="C207" s="3"/>
      <c r="D207" s="3"/>
      <c r="E207" s="3"/>
      <c r="F207" s="3"/>
      <c r="G207" s="3"/>
      <c r="H207" s="3"/>
      <c r="I207" s="3"/>
      <c r="J207" s="3"/>
      <c r="K207" s="3"/>
      <c r="L207" s="3"/>
      <c r="M207" s="3"/>
      <c r="N207" s="3"/>
      <c r="O207" s="3"/>
      <c r="P207" s="22">
        <f t="shared" si="5"/>
        <v>5</v>
      </c>
      <c r="Q207" s="23" t="s">
        <v>344</v>
      </c>
      <c r="R207" s="23" t="s">
        <v>346</v>
      </c>
      <c r="S207" s="23" t="s">
        <v>1010</v>
      </c>
      <c r="T207" s="3"/>
      <c r="U207" s="3"/>
      <c r="V207" s="3"/>
      <c r="W207" s="3"/>
      <c r="X207" s="3"/>
      <c r="Y207" s="3"/>
    </row>
    <row r="208" spans="1:25" x14ac:dyDescent="0.2">
      <c r="A208" s="3"/>
      <c r="B208" s="3"/>
      <c r="C208" s="3"/>
      <c r="D208" s="3"/>
      <c r="E208" s="3"/>
      <c r="F208" s="3"/>
      <c r="G208" s="3"/>
      <c r="H208" s="3"/>
      <c r="I208" s="3"/>
      <c r="J208" s="3"/>
      <c r="K208" s="3"/>
      <c r="L208" s="3"/>
      <c r="M208" s="3"/>
      <c r="N208" s="3"/>
      <c r="O208" s="3"/>
      <c r="P208" s="22">
        <f t="shared" si="5"/>
        <v>5</v>
      </c>
      <c r="Q208" s="23" t="s">
        <v>344</v>
      </c>
      <c r="R208" s="23" t="s">
        <v>349</v>
      </c>
      <c r="S208" s="23" t="s">
        <v>1190</v>
      </c>
      <c r="T208" s="3"/>
      <c r="U208" s="3"/>
      <c r="V208" s="3"/>
      <c r="W208" s="3"/>
      <c r="X208" s="3"/>
      <c r="Y208" s="3"/>
    </row>
    <row r="209" spans="1:25" x14ac:dyDescent="0.2">
      <c r="A209" s="3"/>
      <c r="B209" s="3"/>
      <c r="C209" s="3"/>
      <c r="D209" s="3"/>
      <c r="E209" s="3"/>
      <c r="F209" s="3"/>
      <c r="G209" s="3"/>
      <c r="H209" s="3"/>
      <c r="I209" s="3"/>
      <c r="J209" s="3"/>
      <c r="K209" s="3"/>
      <c r="L209" s="3"/>
      <c r="M209" s="3"/>
      <c r="N209" s="3"/>
      <c r="O209" s="3"/>
      <c r="P209" s="22">
        <f t="shared" si="5"/>
        <v>5</v>
      </c>
      <c r="Q209" s="23" t="s">
        <v>344</v>
      </c>
      <c r="R209" s="23" t="s">
        <v>347</v>
      </c>
      <c r="S209" s="23" t="s">
        <v>348</v>
      </c>
      <c r="T209" s="3"/>
      <c r="U209" s="3"/>
      <c r="V209" s="3"/>
      <c r="W209" s="3"/>
      <c r="X209" s="3"/>
      <c r="Y209" s="3"/>
    </row>
    <row r="210" spans="1:25" x14ac:dyDescent="0.2">
      <c r="A210" s="3"/>
      <c r="B210" s="3"/>
      <c r="C210" s="3"/>
      <c r="D210" s="3"/>
      <c r="E210" s="3"/>
      <c r="F210" s="3"/>
      <c r="G210" s="3"/>
      <c r="H210" s="3"/>
      <c r="I210" s="3"/>
      <c r="J210" s="3"/>
      <c r="K210" s="3"/>
      <c r="L210" s="3"/>
      <c r="M210" s="3"/>
      <c r="N210" s="3"/>
      <c r="O210" s="3"/>
      <c r="P210" s="22">
        <f t="shared" si="5"/>
        <v>5</v>
      </c>
      <c r="Q210" s="23" t="s">
        <v>344</v>
      </c>
      <c r="R210" s="23" t="s">
        <v>1189</v>
      </c>
      <c r="S210" s="23" t="s">
        <v>1141</v>
      </c>
      <c r="T210" s="3"/>
      <c r="U210" s="3"/>
      <c r="V210" s="3"/>
      <c r="W210" s="3"/>
      <c r="X210" s="3"/>
      <c r="Y210" s="3"/>
    </row>
    <row r="211" spans="1:25" x14ac:dyDescent="0.2">
      <c r="A211" s="3"/>
      <c r="B211" s="3"/>
      <c r="C211" s="3"/>
      <c r="D211" s="3"/>
      <c r="E211" s="3"/>
      <c r="F211" s="3"/>
      <c r="G211" s="3"/>
      <c r="H211" s="3"/>
      <c r="I211" s="3"/>
      <c r="J211" s="3"/>
      <c r="K211" s="3"/>
      <c r="L211" s="3"/>
      <c r="M211" s="3"/>
      <c r="N211" s="3"/>
      <c r="O211" s="3"/>
      <c r="P211" s="22">
        <f t="shared" si="5"/>
        <v>1</v>
      </c>
      <c r="Q211" s="23" t="s">
        <v>350</v>
      </c>
      <c r="R211" s="23" t="s">
        <v>1011</v>
      </c>
      <c r="S211" s="23" t="s">
        <v>852</v>
      </c>
      <c r="T211" s="3"/>
      <c r="U211" s="3"/>
      <c r="V211" s="3"/>
      <c r="W211" s="3"/>
      <c r="X211" s="3"/>
      <c r="Y211" s="3"/>
    </row>
    <row r="212" spans="1:25" x14ac:dyDescent="0.2">
      <c r="A212" s="3"/>
      <c r="B212" s="3"/>
      <c r="C212" s="3"/>
      <c r="D212" s="3"/>
      <c r="E212" s="3"/>
      <c r="F212" s="3"/>
      <c r="G212" s="3"/>
      <c r="H212" s="3"/>
      <c r="I212" s="3"/>
      <c r="J212" s="3"/>
      <c r="K212" s="3"/>
      <c r="L212" s="3"/>
      <c r="M212" s="3"/>
      <c r="N212" s="3"/>
      <c r="O212" s="3"/>
      <c r="P212" s="22">
        <f t="shared" si="5"/>
        <v>3</v>
      </c>
      <c r="Q212" s="23" t="s">
        <v>351</v>
      </c>
      <c r="R212" s="23" t="s">
        <v>3366</v>
      </c>
      <c r="S212" s="23" t="s">
        <v>1975</v>
      </c>
      <c r="T212" s="3"/>
      <c r="U212" s="3"/>
      <c r="V212" s="3"/>
      <c r="W212" s="3"/>
      <c r="X212" s="3"/>
      <c r="Y212" s="3"/>
    </row>
    <row r="213" spans="1:25" x14ac:dyDescent="0.2">
      <c r="A213" s="3"/>
      <c r="B213" s="3"/>
      <c r="C213" s="3"/>
      <c r="D213" s="3"/>
      <c r="E213" s="3"/>
      <c r="F213" s="3"/>
      <c r="G213" s="3"/>
      <c r="H213" s="3"/>
      <c r="I213" s="3"/>
      <c r="J213" s="3"/>
      <c r="K213" s="3"/>
      <c r="L213" s="3"/>
      <c r="M213" s="3"/>
      <c r="N213" s="3"/>
      <c r="O213" s="3"/>
      <c r="P213" s="22">
        <f t="shared" si="5"/>
        <v>3</v>
      </c>
      <c r="Q213" s="23" t="s">
        <v>351</v>
      </c>
      <c r="R213" s="23" t="s">
        <v>352</v>
      </c>
      <c r="S213" s="23" t="s">
        <v>1012</v>
      </c>
      <c r="T213" s="3"/>
      <c r="U213" s="3"/>
      <c r="V213" s="3"/>
      <c r="W213" s="3"/>
      <c r="X213" s="3"/>
      <c r="Y213" s="3"/>
    </row>
    <row r="214" spans="1:25" x14ac:dyDescent="0.2">
      <c r="A214" s="3"/>
      <c r="B214" s="3"/>
      <c r="C214" s="3"/>
      <c r="D214" s="3"/>
      <c r="E214" s="3"/>
      <c r="F214" s="3"/>
      <c r="G214" s="3"/>
      <c r="H214" s="3"/>
      <c r="I214" s="3"/>
      <c r="J214" s="3"/>
      <c r="K214" s="3"/>
      <c r="L214" s="3"/>
      <c r="M214" s="3"/>
      <c r="N214" s="3"/>
      <c r="O214" s="3"/>
      <c r="P214" s="22">
        <f t="shared" si="5"/>
        <v>3</v>
      </c>
      <c r="Q214" s="23" t="s">
        <v>351</v>
      </c>
      <c r="R214" s="23" t="s">
        <v>1013</v>
      </c>
      <c r="S214" s="23" t="s">
        <v>859</v>
      </c>
      <c r="T214" s="3"/>
      <c r="U214" s="3"/>
      <c r="V214" s="3"/>
      <c r="W214" s="3"/>
      <c r="X214" s="3"/>
      <c r="Y214" s="3"/>
    </row>
    <row r="215" spans="1:25" x14ac:dyDescent="0.2">
      <c r="A215" s="3"/>
      <c r="B215" s="3"/>
      <c r="C215" s="3"/>
      <c r="D215" s="3"/>
      <c r="E215" s="3"/>
      <c r="F215" s="3"/>
      <c r="G215" s="3"/>
      <c r="H215" s="3"/>
      <c r="I215" s="3"/>
      <c r="J215" s="3"/>
      <c r="K215" s="3"/>
      <c r="L215" s="3"/>
      <c r="M215" s="3"/>
      <c r="N215" s="3"/>
      <c r="O215" s="3"/>
      <c r="P215" s="22">
        <f t="shared" si="5"/>
        <v>3</v>
      </c>
      <c r="Q215" s="23" t="s">
        <v>353</v>
      </c>
      <c r="R215" s="23" t="s">
        <v>355</v>
      </c>
      <c r="S215" s="23" t="s">
        <v>852</v>
      </c>
      <c r="T215" s="3"/>
      <c r="U215" s="3"/>
      <c r="V215" s="3"/>
      <c r="W215" s="3"/>
      <c r="X215" s="3"/>
      <c r="Y215" s="3"/>
    </row>
    <row r="216" spans="1:25" x14ac:dyDescent="0.2">
      <c r="A216" s="3"/>
      <c r="B216" s="3"/>
      <c r="C216" s="3"/>
      <c r="D216" s="3"/>
      <c r="E216" s="3"/>
      <c r="F216" s="3"/>
      <c r="G216" s="3"/>
      <c r="H216" s="3"/>
      <c r="I216" s="3"/>
      <c r="J216" s="3"/>
      <c r="K216" s="3"/>
      <c r="L216" s="3"/>
      <c r="M216" s="3"/>
      <c r="N216" s="3"/>
      <c r="O216" s="3"/>
      <c r="P216" s="22">
        <f t="shared" si="5"/>
        <v>3</v>
      </c>
      <c r="Q216" s="23" t="s">
        <v>353</v>
      </c>
      <c r="R216" s="23" t="s">
        <v>1191</v>
      </c>
      <c r="S216" s="23" t="s">
        <v>1192</v>
      </c>
      <c r="T216" s="3"/>
      <c r="U216" s="3"/>
      <c r="V216" s="3"/>
      <c r="W216" s="3"/>
      <c r="X216" s="3"/>
      <c r="Y216" s="3"/>
    </row>
    <row r="217" spans="1:25" x14ac:dyDescent="0.2">
      <c r="A217" s="3"/>
      <c r="B217" s="3"/>
      <c r="C217" s="3"/>
      <c r="D217" s="3"/>
      <c r="E217" s="3"/>
      <c r="F217" s="3"/>
      <c r="G217" s="3"/>
      <c r="H217" s="3"/>
      <c r="I217" s="3"/>
      <c r="J217" s="3"/>
      <c r="K217" s="3"/>
      <c r="L217" s="3"/>
      <c r="M217" s="3"/>
      <c r="N217" s="3"/>
      <c r="O217" s="3"/>
      <c r="P217" s="22">
        <f t="shared" si="5"/>
        <v>3</v>
      </c>
      <c r="Q217" s="23" t="s">
        <v>353</v>
      </c>
      <c r="R217" s="23" t="s">
        <v>354</v>
      </c>
      <c r="S217" s="23" t="s">
        <v>1141</v>
      </c>
      <c r="T217" s="3"/>
      <c r="U217" s="3"/>
      <c r="V217" s="3"/>
      <c r="W217" s="3"/>
      <c r="X217" s="3"/>
      <c r="Y217" s="3"/>
    </row>
    <row r="218" spans="1:25" x14ac:dyDescent="0.2">
      <c r="A218" s="3"/>
      <c r="B218" s="3"/>
      <c r="C218" s="3"/>
      <c r="D218" s="3"/>
      <c r="E218" s="3"/>
      <c r="F218" s="3"/>
      <c r="G218" s="3"/>
      <c r="H218" s="3"/>
      <c r="I218" s="3"/>
      <c r="J218" s="3"/>
      <c r="K218" s="3"/>
      <c r="L218" s="3"/>
      <c r="M218" s="3"/>
      <c r="N218" s="3"/>
      <c r="O218" s="3"/>
      <c r="P218" s="22">
        <f t="shared" si="5"/>
        <v>1</v>
      </c>
      <c r="Q218" s="23" t="s">
        <v>356</v>
      </c>
      <c r="R218" s="23" t="s">
        <v>356</v>
      </c>
      <c r="S218" s="23" t="s">
        <v>357</v>
      </c>
      <c r="T218" s="3"/>
      <c r="U218" s="3"/>
      <c r="V218" s="3"/>
      <c r="W218" s="3"/>
      <c r="X218" s="3"/>
      <c r="Y218" s="3"/>
    </row>
    <row r="219" spans="1:25" x14ac:dyDescent="0.2">
      <c r="A219" s="3"/>
      <c r="B219" s="3"/>
      <c r="C219" s="3"/>
      <c r="D219" s="3"/>
      <c r="E219" s="3"/>
      <c r="F219" s="3"/>
      <c r="G219" s="3"/>
      <c r="H219" s="3"/>
      <c r="I219" s="3"/>
      <c r="J219" s="3"/>
      <c r="K219" s="3"/>
      <c r="L219" s="3"/>
      <c r="M219" s="3"/>
      <c r="N219" s="3"/>
      <c r="O219" s="3"/>
      <c r="P219" s="22">
        <f t="shared" si="5"/>
        <v>1</v>
      </c>
      <c r="Q219" s="23" t="s">
        <v>358</v>
      </c>
      <c r="R219" s="23" t="s">
        <v>1014</v>
      </c>
      <c r="S219" s="23" t="s">
        <v>431</v>
      </c>
      <c r="T219" s="3"/>
      <c r="U219" s="3"/>
      <c r="V219" s="3"/>
      <c r="W219" s="3"/>
      <c r="X219" s="3"/>
      <c r="Y219" s="3"/>
    </row>
    <row r="220" spans="1:25" x14ac:dyDescent="0.2">
      <c r="A220" s="3"/>
      <c r="B220" s="3"/>
      <c r="C220" s="3"/>
      <c r="D220" s="3"/>
      <c r="E220" s="3"/>
      <c r="F220" s="3"/>
      <c r="G220" s="3"/>
      <c r="H220" s="3"/>
      <c r="I220" s="3"/>
      <c r="J220" s="3"/>
      <c r="K220" s="3"/>
      <c r="L220" s="3"/>
      <c r="M220" s="3"/>
      <c r="N220" s="3"/>
      <c r="O220" s="3"/>
      <c r="P220" s="22">
        <f t="shared" si="5"/>
        <v>9</v>
      </c>
      <c r="Q220" s="23" t="s">
        <v>359</v>
      </c>
      <c r="R220" s="23" t="s">
        <v>363</v>
      </c>
      <c r="S220" s="23" t="s">
        <v>364</v>
      </c>
      <c r="T220" s="3"/>
      <c r="U220" s="3"/>
      <c r="V220" s="3"/>
      <c r="W220" s="3"/>
      <c r="X220" s="3"/>
      <c r="Y220" s="3"/>
    </row>
    <row r="221" spans="1:25" x14ac:dyDescent="0.2">
      <c r="A221" s="3"/>
      <c r="B221" s="3"/>
      <c r="C221" s="3"/>
      <c r="D221" s="3"/>
      <c r="E221" s="3"/>
      <c r="F221" s="3"/>
      <c r="G221" s="3"/>
      <c r="H221" s="3"/>
      <c r="I221" s="3"/>
      <c r="J221" s="3"/>
      <c r="K221" s="3"/>
      <c r="L221" s="3"/>
      <c r="M221" s="3"/>
      <c r="N221" s="3"/>
      <c r="O221" s="3"/>
      <c r="P221" s="22">
        <f t="shared" si="5"/>
        <v>9</v>
      </c>
      <c r="Q221" s="23" t="s">
        <v>359</v>
      </c>
      <c r="R221" s="23" t="s">
        <v>1015</v>
      </c>
      <c r="S221" s="23" t="s">
        <v>865</v>
      </c>
      <c r="T221" s="3"/>
      <c r="U221" s="3"/>
      <c r="V221" s="3"/>
      <c r="W221" s="3"/>
      <c r="X221" s="3"/>
      <c r="Y221" s="3"/>
    </row>
    <row r="222" spans="1:25" x14ac:dyDescent="0.2">
      <c r="A222" s="3"/>
      <c r="B222" s="3"/>
      <c r="C222" s="3"/>
      <c r="D222" s="3"/>
      <c r="E222" s="3"/>
      <c r="F222" s="3"/>
      <c r="G222" s="3"/>
      <c r="H222" s="3"/>
      <c r="I222" s="3"/>
      <c r="J222" s="3"/>
      <c r="K222" s="3"/>
      <c r="L222" s="3"/>
      <c r="M222" s="3"/>
      <c r="N222" s="3"/>
      <c r="O222" s="3"/>
      <c r="P222" s="22">
        <f t="shared" si="5"/>
        <v>9</v>
      </c>
      <c r="Q222" s="23" t="s">
        <v>359</v>
      </c>
      <c r="R222" s="23" t="s">
        <v>1016</v>
      </c>
      <c r="S222" s="23" t="s">
        <v>1017</v>
      </c>
      <c r="T222" s="3"/>
      <c r="U222" s="3"/>
      <c r="V222" s="3"/>
      <c r="W222" s="3"/>
      <c r="X222" s="3"/>
      <c r="Y222" s="3"/>
    </row>
    <row r="223" spans="1:25" x14ac:dyDescent="0.2">
      <c r="A223" s="3"/>
      <c r="B223" s="3"/>
      <c r="C223" s="3"/>
      <c r="D223" s="3"/>
      <c r="E223" s="3"/>
      <c r="F223" s="3"/>
      <c r="G223" s="3"/>
      <c r="H223" s="3"/>
      <c r="I223" s="3"/>
      <c r="J223" s="3"/>
      <c r="K223" s="3"/>
      <c r="L223" s="3"/>
      <c r="M223" s="3"/>
      <c r="N223" s="3"/>
      <c r="O223" s="3"/>
      <c r="P223" s="22">
        <f t="shared" si="5"/>
        <v>9</v>
      </c>
      <c r="Q223" s="23" t="s">
        <v>359</v>
      </c>
      <c r="R223" s="23" t="s">
        <v>1196</v>
      </c>
      <c r="S223" s="23" t="s">
        <v>1197</v>
      </c>
      <c r="T223" s="3"/>
      <c r="U223" s="3"/>
      <c r="V223" s="3"/>
      <c r="W223" s="3"/>
      <c r="X223" s="3"/>
      <c r="Y223" s="3"/>
    </row>
    <row r="224" spans="1:25" x14ac:dyDescent="0.2">
      <c r="A224" s="3"/>
      <c r="B224" s="3"/>
      <c r="C224" s="3"/>
      <c r="D224" s="3"/>
      <c r="E224" s="3"/>
      <c r="F224" s="3"/>
      <c r="G224" s="3"/>
      <c r="H224" s="3"/>
      <c r="I224" s="3"/>
      <c r="J224" s="3"/>
      <c r="K224" s="3"/>
      <c r="L224" s="3"/>
      <c r="M224" s="3"/>
      <c r="N224" s="3"/>
      <c r="O224" s="3"/>
      <c r="P224" s="22">
        <f t="shared" si="5"/>
        <v>9</v>
      </c>
      <c r="Q224" s="23" t="s">
        <v>359</v>
      </c>
      <c r="R224" s="23" t="s">
        <v>362</v>
      </c>
      <c r="S224" s="23" t="s">
        <v>1198</v>
      </c>
      <c r="T224" s="3"/>
      <c r="U224" s="3"/>
      <c r="V224" s="3"/>
      <c r="W224" s="3"/>
      <c r="X224" s="3"/>
      <c r="Y224" s="3"/>
    </row>
    <row r="225" spans="1:25" x14ac:dyDescent="0.2">
      <c r="A225" s="3"/>
      <c r="B225" s="3"/>
      <c r="C225" s="3"/>
      <c r="D225" s="3"/>
      <c r="E225" s="3"/>
      <c r="F225" s="3"/>
      <c r="G225" s="3"/>
      <c r="H225" s="3"/>
      <c r="I225" s="3"/>
      <c r="J225" s="3"/>
      <c r="K225" s="3"/>
      <c r="L225" s="3"/>
      <c r="M225" s="3"/>
      <c r="N225" s="3"/>
      <c r="O225" s="3"/>
      <c r="P225" s="22">
        <f t="shared" si="5"/>
        <v>9</v>
      </c>
      <c r="Q225" s="23" t="s">
        <v>359</v>
      </c>
      <c r="R225" s="23" t="s">
        <v>1193</v>
      </c>
      <c r="S225" s="23" t="s">
        <v>1169</v>
      </c>
      <c r="T225" s="3"/>
      <c r="U225" s="3"/>
      <c r="V225" s="3"/>
      <c r="W225" s="3"/>
      <c r="X225" s="3"/>
      <c r="Y225" s="3"/>
    </row>
    <row r="226" spans="1:25" x14ac:dyDescent="0.2">
      <c r="A226" s="3"/>
      <c r="B226" s="3"/>
      <c r="C226" s="3"/>
      <c r="D226" s="3"/>
      <c r="E226" s="3"/>
      <c r="F226" s="3"/>
      <c r="G226" s="3"/>
      <c r="H226" s="3"/>
      <c r="I226" s="3"/>
      <c r="J226" s="3"/>
      <c r="K226" s="3"/>
      <c r="L226" s="3"/>
      <c r="M226" s="3"/>
      <c r="N226" s="3"/>
      <c r="O226" s="3"/>
      <c r="P226" s="22">
        <f t="shared" si="5"/>
        <v>9</v>
      </c>
      <c r="Q226" s="23" t="s">
        <v>359</v>
      </c>
      <c r="R226" s="23" t="s">
        <v>1170</v>
      </c>
      <c r="S226" s="30" t="s">
        <v>1169</v>
      </c>
      <c r="T226" s="3"/>
      <c r="U226" s="3"/>
      <c r="V226" s="3"/>
      <c r="W226" s="3"/>
      <c r="X226" s="3"/>
      <c r="Y226" s="3"/>
    </row>
    <row r="227" spans="1:25" x14ac:dyDescent="0.2">
      <c r="A227" s="3"/>
      <c r="B227" s="3"/>
      <c r="C227" s="3"/>
      <c r="D227" s="3"/>
      <c r="E227" s="3"/>
      <c r="F227" s="3"/>
      <c r="G227" s="3"/>
      <c r="H227" s="3"/>
      <c r="I227" s="3"/>
      <c r="J227" s="3"/>
      <c r="K227" s="3"/>
      <c r="L227" s="3"/>
      <c r="M227" s="3"/>
      <c r="N227" s="3"/>
      <c r="O227" s="3"/>
      <c r="P227" s="22">
        <f t="shared" si="5"/>
        <v>9</v>
      </c>
      <c r="Q227" s="23" t="s">
        <v>359</v>
      </c>
      <c r="R227" s="23" t="s">
        <v>360</v>
      </c>
      <c r="S227" s="23" t="s">
        <v>1194</v>
      </c>
      <c r="T227" s="3"/>
      <c r="U227" s="3"/>
      <c r="V227" s="3"/>
      <c r="W227" s="3"/>
      <c r="X227" s="3"/>
      <c r="Y227" s="3"/>
    </row>
    <row r="228" spans="1:25" x14ac:dyDescent="0.2">
      <c r="A228" s="3"/>
      <c r="B228" s="3"/>
      <c r="C228" s="3"/>
      <c r="D228" s="3"/>
      <c r="E228" s="3"/>
      <c r="F228" s="3"/>
      <c r="G228" s="3"/>
      <c r="H228" s="3"/>
      <c r="I228" s="3"/>
      <c r="J228" s="3"/>
      <c r="K228" s="3"/>
      <c r="L228" s="3"/>
      <c r="M228" s="3"/>
      <c r="N228" s="3"/>
      <c r="O228" s="3"/>
      <c r="P228" s="22">
        <f t="shared" si="5"/>
        <v>9</v>
      </c>
      <c r="Q228" s="23" t="s">
        <v>359</v>
      </c>
      <c r="R228" s="23" t="s">
        <v>361</v>
      </c>
      <c r="S228" s="23" t="s">
        <v>1195</v>
      </c>
      <c r="T228" s="3"/>
      <c r="U228" s="3"/>
      <c r="V228" s="3"/>
      <c r="W228" s="3"/>
      <c r="X228" s="3"/>
      <c r="Y228" s="3"/>
    </row>
    <row r="229" spans="1:25" x14ac:dyDescent="0.2">
      <c r="A229" s="3"/>
      <c r="B229" s="3"/>
      <c r="C229" s="3"/>
      <c r="D229" s="3"/>
      <c r="E229" s="3"/>
      <c r="F229" s="3"/>
      <c r="G229" s="3"/>
      <c r="H229" s="3"/>
      <c r="I229" s="3"/>
      <c r="J229" s="3"/>
      <c r="K229" s="3"/>
      <c r="L229" s="3"/>
      <c r="M229" s="3"/>
      <c r="N229" s="3"/>
      <c r="O229" s="3"/>
      <c r="P229" s="22">
        <f t="shared" si="5"/>
        <v>2</v>
      </c>
      <c r="Q229" s="23" t="s">
        <v>365</v>
      </c>
      <c r="R229" s="23" t="s">
        <v>1018</v>
      </c>
      <c r="S229" s="23" t="s">
        <v>431</v>
      </c>
      <c r="T229" s="3"/>
      <c r="U229" s="3"/>
      <c r="V229" s="3"/>
      <c r="W229" s="3"/>
      <c r="X229" s="3"/>
      <c r="Y229" s="3"/>
    </row>
    <row r="230" spans="1:25" x14ac:dyDescent="0.2">
      <c r="A230" s="3"/>
      <c r="B230" s="3"/>
      <c r="C230" s="3"/>
      <c r="D230" s="3"/>
      <c r="E230" s="3"/>
      <c r="F230" s="3"/>
      <c r="G230" s="3"/>
      <c r="H230" s="3"/>
      <c r="I230" s="3"/>
      <c r="J230" s="3"/>
      <c r="K230" s="3"/>
      <c r="L230" s="3"/>
      <c r="M230" s="3"/>
      <c r="N230" s="3"/>
      <c r="O230" s="3"/>
      <c r="P230" s="22">
        <f t="shared" si="5"/>
        <v>2</v>
      </c>
      <c r="Q230" s="23" t="s">
        <v>365</v>
      </c>
      <c r="R230" s="23" t="s">
        <v>1019</v>
      </c>
      <c r="S230" s="23" t="s">
        <v>998</v>
      </c>
      <c r="T230" s="3"/>
      <c r="U230" s="3"/>
      <c r="V230" s="3"/>
      <c r="W230" s="3"/>
      <c r="X230" s="3"/>
      <c r="Y230" s="3"/>
    </row>
    <row r="231" spans="1:25" x14ac:dyDescent="0.2">
      <c r="A231" s="3"/>
      <c r="B231" s="3"/>
      <c r="C231" s="3"/>
      <c r="D231" s="3"/>
      <c r="E231" s="3"/>
      <c r="F231" s="3"/>
      <c r="G231" s="3"/>
      <c r="H231" s="3"/>
      <c r="I231" s="3"/>
      <c r="J231" s="3"/>
      <c r="K231" s="3"/>
      <c r="L231" s="3"/>
      <c r="M231" s="3"/>
      <c r="N231" s="3"/>
      <c r="O231" s="3"/>
      <c r="P231" s="22">
        <f t="shared" si="5"/>
        <v>1</v>
      </c>
      <c r="Q231" s="23" t="s">
        <v>1020</v>
      </c>
      <c r="R231" s="23" t="s">
        <v>1021</v>
      </c>
      <c r="S231" s="23" t="s">
        <v>1022</v>
      </c>
      <c r="T231" s="3"/>
      <c r="U231" s="3"/>
      <c r="V231" s="3"/>
      <c r="W231" s="3"/>
      <c r="X231" s="3"/>
      <c r="Y231" s="3"/>
    </row>
    <row r="232" spans="1:25" x14ac:dyDescent="0.2">
      <c r="A232" s="3"/>
      <c r="B232" s="3"/>
      <c r="C232" s="3"/>
      <c r="D232" s="3"/>
      <c r="E232" s="3"/>
      <c r="F232" s="3"/>
      <c r="G232" s="3"/>
      <c r="H232" s="3"/>
      <c r="I232" s="3"/>
      <c r="J232" s="3"/>
      <c r="K232" s="3"/>
      <c r="L232" s="3"/>
      <c r="M232" s="3"/>
      <c r="N232" s="3"/>
      <c r="O232" s="3"/>
      <c r="P232" s="22">
        <f t="shared" si="5"/>
        <v>1</v>
      </c>
      <c r="Q232" s="23" t="s">
        <v>366</v>
      </c>
      <c r="R232" s="23" t="s">
        <v>367</v>
      </c>
      <c r="S232" s="23" t="s">
        <v>1141</v>
      </c>
      <c r="T232" s="3"/>
      <c r="U232" s="3"/>
      <c r="V232" s="3"/>
      <c r="W232" s="3"/>
      <c r="X232" s="3"/>
      <c r="Y232" s="3"/>
    </row>
    <row r="233" spans="1:25" x14ac:dyDescent="0.2">
      <c r="A233" s="3"/>
      <c r="B233" s="3"/>
      <c r="C233" s="3"/>
      <c r="D233" s="3"/>
      <c r="E233" s="3"/>
      <c r="F233" s="3"/>
      <c r="G233" s="3"/>
      <c r="H233" s="3"/>
      <c r="I233" s="3"/>
      <c r="J233" s="3"/>
      <c r="K233" s="3"/>
      <c r="L233" s="3"/>
      <c r="M233" s="3"/>
      <c r="N233" s="3"/>
      <c r="O233" s="3"/>
      <c r="P233" s="22">
        <f t="shared" si="5"/>
        <v>7</v>
      </c>
      <c r="Q233" s="23" t="s">
        <v>368</v>
      </c>
      <c r="R233" s="23" t="s">
        <v>3377</v>
      </c>
      <c r="S233" s="23" t="s">
        <v>865</v>
      </c>
      <c r="T233" s="3"/>
      <c r="U233" s="3"/>
      <c r="V233" s="3"/>
      <c r="W233" s="3"/>
      <c r="X233" s="3"/>
      <c r="Y233" s="3"/>
    </row>
    <row r="234" spans="1:25" x14ac:dyDescent="0.2">
      <c r="A234" s="3"/>
      <c r="B234" s="3"/>
      <c r="C234" s="3"/>
      <c r="D234" s="3"/>
      <c r="E234" s="3"/>
      <c r="F234" s="3"/>
      <c r="G234" s="3"/>
      <c r="H234" s="3"/>
      <c r="I234" s="3"/>
      <c r="J234" s="3"/>
      <c r="K234" s="3"/>
      <c r="L234" s="3"/>
      <c r="M234" s="3"/>
      <c r="N234" s="3"/>
      <c r="O234" s="3"/>
      <c r="P234" s="22">
        <f t="shared" si="5"/>
        <v>7</v>
      </c>
      <c r="Q234" s="23" t="s">
        <v>368</v>
      </c>
      <c r="R234" s="23" t="s">
        <v>369</v>
      </c>
      <c r="S234" s="23" t="s">
        <v>1023</v>
      </c>
      <c r="T234" s="3"/>
      <c r="U234" s="3"/>
      <c r="V234" s="3"/>
      <c r="W234" s="3"/>
      <c r="X234" s="3"/>
      <c r="Y234" s="3"/>
    </row>
    <row r="235" spans="1:25" x14ac:dyDescent="0.2">
      <c r="A235" s="3"/>
      <c r="B235" s="3"/>
      <c r="C235" s="3"/>
      <c r="D235" s="3"/>
      <c r="E235" s="3"/>
      <c r="F235" s="3"/>
      <c r="G235" s="3"/>
      <c r="H235" s="3"/>
      <c r="I235" s="3"/>
      <c r="J235" s="3"/>
      <c r="K235" s="3"/>
      <c r="L235" s="3"/>
      <c r="M235" s="3"/>
      <c r="N235" s="3"/>
      <c r="O235" s="3"/>
      <c r="P235" s="22">
        <f t="shared" si="5"/>
        <v>7</v>
      </c>
      <c r="Q235" s="23" t="s">
        <v>368</v>
      </c>
      <c r="R235" s="23" t="s">
        <v>1024</v>
      </c>
      <c r="S235" s="23" t="s">
        <v>431</v>
      </c>
      <c r="T235" s="3"/>
      <c r="U235" s="3"/>
      <c r="V235" s="3"/>
      <c r="W235" s="3"/>
      <c r="X235" s="3"/>
      <c r="Y235" s="3"/>
    </row>
    <row r="236" spans="1:25" x14ac:dyDescent="0.2">
      <c r="A236" s="3"/>
      <c r="B236" s="3"/>
      <c r="C236" s="3"/>
      <c r="D236" s="3"/>
      <c r="E236" s="3"/>
      <c r="F236" s="3"/>
      <c r="G236" s="3"/>
      <c r="H236" s="3"/>
      <c r="I236" s="3"/>
      <c r="J236" s="3"/>
      <c r="K236" s="3"/>
      <c r="L236" s="3"/>
      <c r="M236" s="3"/>
      <c r="N236" s="3"/>
      <c r="O236" s="3"/>
      <c r="P236" s="22">
        <f t="shared" si="5"/>
        <v>7</v>
      </c>
      <c r="Q236" s="23" t="s">
        <v>368</v>
      </c>
      <c r="R236" s="23" t="s">
        <v>370</v>
      </c>
      <c r="S236" s="23" t="s">
        <v>1025</v>
      </c>
      <c r="T236" s="3"/>
      <c r="U236" s="3"/>
      <c r="V236" s="3"/>
      <c r="W236" s="3"/>
      <c r="X236" s="3"/>
      <c r="Y236" s="3"/>
    </row>
    <row r="237" spans="1:25" x14ac:dyDescent="0.2">
      <c r="A237" s="3"/>
      <c r="B237" s="3"/>
      <c r="C237" s="3"/>
      <c r="D237" s="3"/>
      <c r="E237" s="3"/>
      <c r="F237" s="3"/>
      <c r="G237" s="3"/>
      <c r="H237" s="3"/>
      <c r="I237" s="3"/>
      <c r="J237" s="3"/>
      <c r="K237" s="3"/>
      <c r="L237" s="3"/>
      <c r="M237" s="3"/>
      <c r="N237" s="3"/>
      <c r="O237" s="3"/>
      <c r="P237" s="22">
        <f t="shared" si="5"/>
        <v>7</v>
      </c>
      <c r="Q237" s="23" t="s">
        <v>368</v>
      </c>
      <c r="R237" s="23" t="s">
        <v>3378</v>
      </c>
      <c r="S237" s="23" t="s">
        <v>1148</v>
      </c>
      <c r="T237" s="3"/>
      <c r="U237" s="3"/>
      <c r="V237" s="3"/>
      <c r="W237" s="3"/>
      <c r="X237" s="3"/>
      <c r="Y237" s="3"/>
    </row>
    <row r="238" spans="1:25" x14ac:dyDescent="0.2">
      <c r="A238" s="3"/>
      <c r="B238" s="3"/>
      <c r="C238" s="3"/>
      <c r="D238" s="3"/>
      <c r="E238" s="3"/>
      <c r="F238" s="3"/>
      <c r="G238" s="3"/>
      <c r="H238" s="3"/>
      <c r="I238" s="3"/>
      <c r="J238" s="3"/>
      <c r="K238" s="3"/>
      <c r="L238" s="3"/>
      <c r="M238" s="3"/>
      <c r="N238" s="3"/>
      <c r="O238" s="3"/>
      <c r="P238" s="22">
        <f t="shared" si="5"/>
        <v>7</v>
      </c>
      <c r="Q238" s="23" t="s">
        <v>368</v>
      </c>
      <c r="R238" s="23" t="s">
        <v>1170</v>
      </c>
      <c r="S238" s="23" t="s">
        <v>1169</v>
      </c>
      <c r="T238" s="3"/>
      <c r="U238" s="3"/>
      <c r="V238" s="3"/>
      <c r="W238" s="3"/>
      <c r="X238" s="3"/>
      <c r="Y238" s="3"/>
    </row>
    <row r="239" spans="1:25" x14ac:dyDescent="0.2">
      <c r="A239" s="3"/>
      <c r="B239" s="3"/>
      <c r="C239" s="3"/>
      <c r="D239" s="3"/>
      <c r="E239" s="3"/>
      <c r="F239" s="3"/>
      <c r="G239" s="3"/>
      <c r="H239" s="3"/>
      <c r="I239" s="3"/>
      <c r="J239" s="3"/>
      <c r="K239" s="3"/>
      <c r="L239" s="3"/>
      <c r="M239" s="3"/>
      <c r="N239" s="3"/>
      <c r="O239" s="3"/>
      <c r="P239" s="22">
        <f t="shared" si="5"/>
        <v>7</v>
      </c>
      <c r="Q239" s="23" t="s">
        <v>368</v>
      </c>
      <c r="R239" s="23" t="s">
        <v>1199</v>
      </c>
      <c r="S239" s="23" t="s">
        <v>1141</v>
      </c>
      <c r="T239" s="3"/>
      <c r="U239" s="3"/>
      <c r="V239" s="3"/>
      <c r="W239" s="3"/>
      <c r="X239" s="3"/>
      <c r="Y239" s="3"/>
    </row>
    <row r="240" spans="1:25" x14ac:dyDescent="0.2">
      <c r="A240" s="3"/>
      <c r="B240" s="3"/>
      <c r="C240" s="3"/>
      <c r="D240" s="3"/>
      <c r="E240" s="3"/>
      <c r="F240" s="3"/>
      <c r="G240" s="3"/>
      <c r="H240" s="3"/>
      <c r="I240" s="3"/>
      <c r="J240" s="3"/>
      <c r="K240" s="3"/>
      <c r="L240" s="3"/>
      <c r="M240" s="3"/>
      <c r="N240" s="3"/>
      <c r="O240" s="3"/>
      <c r="P240" s="22">
        <f t="shared" si="5"/>
        <v>2</v>
      </c>
      <c r="Q240" s="23" t="s">
        <v>371</v>
      </c>
      <c r="R240" s="23" t="s">
        <v>373</v>
      </c>
      <c r="S240" s="23" t="s">
        <v>885</v>
      </c>
      <c r="T240" s="3"/>
      <c r="U240" s="3"/>
      <c r="V240" s="3"/>
      <c r="W240" s="3"/>
      <c r="X240" s="3"/>
      <c r="Y240" s="3"/>
    </row>
    <row r="241" spans="1:25" x14ac:dyDescent="0.2">
      <c r="A241" s="3"/>
      <c r="B241" s="3"/>
      <c r="C241" s="3"/>
      <c r="D241" s="3"/>
      <c r="E241" s="3"/>
      <c r="F241" s="3"/>
      <c r="G241" s="3"/>
      <c r="H241" s="3"/>
      <c r="I241" s="3"/>
      <c r="J241" s="3"/>
      <c r="K241" s="3"/>
      <c r="L241" s="3"/>
      <c r="M241" s="3"/>
      <c r="N241" s="3"/>
      <c r="O241" s="3"/>
      <c r="P241" s="22">
        <f t="shared" si="5"/>
        <v>2</v>
      </c>
      <c r="Q241" s="23" t="s">
        <v>371</v>
      </c>
      <c r="R241" s="23" t="s">
        <v>372</v>
      </c>
      <c r="S241" s="23" t="s">
        <v>1141</v>
      </c>
      <c r="T241" s="3"/>
      <c r="U241" s="3"/>
      <c r="V241" s="3"/>
      <c r="W241" s="3"/>
      <c r="X241" s="3"/>
      <c r="Y241" s="3"/>
    </row>
    <row r="242" spans="1:25" x14ac:dyDescent="0.2">
      <c r="A242" s="3"/>
      <c r="B242" s="3"/>
      <c r="C242" s="3"/>
      <c r="D242" s="3"/>
      <c r="E242" s="3"/>
      <c r="F242" s="3"/>
      <c r="G242" s="3"/>
      <c r="H242" s="3"/>
      <c r="I242" s="3"/>
      <c r="J242" s="3"/>
      <c r="K242" s="3"/>
      <c r="L242" s="3"/>
      <c r="M242" s="3"/>
      <c r="N242" s="3"/>
      <c r="O242" s="3"/>
      <c r="P242" s="22">
        <f t="shared" si="5"/>
        <v>3</v>
      </c>
      <c r="Q242" s="23" t="s">
        <v>374</v>
      </c>
      <c r="R242" s="23" t="s">
        <v>1026</v>
      </c>
      <c r="S242" s="23" t="s">
        <v>1027</v>
      </c>
      <c r="T242" s="3"/>
      <c r="U242" s="3"/>
      <c r="V242" s="3"/>
      <c r="W242" s="3"/>
      <c r="X242" s="3"/>
      <c r="Y242" s="3"/>
    </row>
    <row r="243" spans="1:25" x14ac:dyDescent="0.2">
      <c r="A243" s="3"/>
      <c r="B243" s="3"/>
      <c r="C243" s="3"/>
      <c r="D243" s="3"/>
      <c r="E243" s="3"/>
      <c r="F243" s="3"/>
      <c r="G243" s="3"/>
      <c r="H243" s="3"/>
      <c r="I243" s="3"/>
      <c r="J243" s="3"/>
      <c r="K243" s="3"/>
      <c r="L243" s="3"/>
      <c r="M243" s="3"/>
      <c r="N243" s="3"/>
      <c r="O243" s="3"/>
      <c r="P243" s="22">
        <f t="shared" si="5"/>
        <v>3</v>
      </c>
      <c r="Q243" s="23" t="s">
        <v>374</v>
      </c>
      <c r="R243" s="23" t="s">
        <v>375</v>
      </c>
      <c r="S243" s="23" t="s">
        <v>957</v>
      </c>
      <c r="T243" s="3"/>
      <c r="U243" s="3"/>
      <c r="V243" s="3"/>
      <c r="W243" s="3"/>
      <c r="X243" s="3"/>
      <c r="Y243" s="3"/>
    </row>
    <row r="244" spans="1:25" x14ac:dyDescent="0.2">
      <c r="A244" s="3"/>
      <c r="B244" s="3"/>
      <c r="C244" s="3"/>
      <c r="D244" s="3"/>
      <c r="E244" s="3"/>
      <c r="F244" s="3"/>
      <c r="G244" s="3"/>
      <c r="H244" s="3"/>
      <c r="I244" s="3"/>
      <c r="J244" s="3"/>
      <c r="K244" s="3"/>
      <c r="L244" s="3"/>
      <c r="M244" s="3"/>
      <c r="N244" s="3"/>
      <c r="O244" s="3"/>
      <c r="P244" s="22">
        <f t="shared" si="5"/>
        <v>3</v>
      </c>
      <c r="Q244" s="23" t="s">
        <v>374</v>
      </c>
      <c r="R244" s="23" t="s">
        <v>1200</v>
      </c>
      <c r="S244" s="23" t="s">
        <v>1201</v>
      </c>
      <c r="T244" s="3"/>
      <c r="U244" s="3"/>
      <c r="V244" s="3"/>
      <c r="W244" s="3"/>
      <c r="X244" s="3"/>
      <c r="Y244" s="3"/>
    </row>
    <row r="245" spans="1:25" x14ac:dyDescent="0.2">
      <c r="A245" s="3"/>
      <c r="B245" s="3"/>
      <c r="C245" s="3"/>
      <c r="D245" s="3"/>
      <c r="E245" s="3"/>
      <c r="F245" s="3"/>
      <c r="G245" s="3"/>
      <c r="H245" s="3"/>
      <c r="I245" s="3"/>
      <c r="J245" s="3"/>
      <c r="K245" s="3"/>
      <c r="L245" s="3"/>
      <c r="M245" s="3"/>
      <c r="N245" s="3"/>
      <c r="O245" s="3"/>
      <c r="P245" s="22">
        <f t="shared" si="5"/>
        <v>1</v>
      </c>
      <c r="Q245" s="23" t="s">
        <v>376</v>
      </c>
      <c r="R245" s="23" t="s">
        <v>1028</v>
      </c>
      <c r="S245" s="23" t="s">
        <v>1029</v>
      </c>
      <c r="T245" s="3"/>
      <c r="U245" s="3"/>
      <c r="V245" s="3"/>
      <c r="W245" s="3"/>
      <c r="X245" s="3"/>
      <c r="Y245" s="3"/>
    </row>
    <row r="246" spans="1:25" x14ac:dyDescent="0.2">
      <c r="A246" s="3"/>
      <c r="B246" s="3"/>
      <c r="C246" s="3"/>
      <c r="D246" s="3"/>
      <c r="E246" s="3"/>
      <c r="F246" s="3"/>
      <c r="G246" s="3"/>
      <c r="H246" s="3"/>
      <c r="I246" s="3"/>
      <c r="J246" s="3"/>
      <c r="K246" s="3"/>
      <c r="L246" s="3"/>
      <c r="M246" s="3"/>
      <c r="N246" s="3"/>
      <c r="O246" s="3"/>
      <c r="P246" s="22">
        <f t="shared" si="5"/>
        <v>2</v>
      </c>
      <c r="Q246" s="23" t="s">
        <v>377</v>
      </c>
      <c r="R246" s="23" t="s">
        <v>378</v>
      </c>
      <c r="S246" s="23" t="s">
        <v>1030</v>
      </c>
      <c r="T246" s="3"/>
      <c r="U246" s="3"/>
      <c r="V246" s="3"/>
      <c r="W246" s="3"/>
      <c r="X246" s="3"/>
      <c r="Y246" s="3"/>
    </row>
    <row r="247" spans="1:25" x14ac:dyDescent="0.2">
      <c r="A247" s="3"/>
      <c r="B247" s="3"/>
      <c r="C247" s="3"/>
      <c r="D247" s="3"/>
      <c r="E247" s="3"/>
      <c r="F247" s="3"/>
      <c r="G247" s="3"/>
      <c r="H247" s="3"/>
      <c r="I247" s="3"/>
      <c r="J247" s="3"/>
      <c r="K247" s="3"/>
      <c r="L247" s="3"/>
      <c r="M247" s="3"/>
      <c r="N247" s="3"/>
      <c r="O247" s="3"/>
      <c r="P247" s="22">
        <f t="shared" si="5"/>
        <v>2</v>
      </c>
      <c r="Q247" s="23" t="s">
        <v>377</v>
      </c>
      <c r="R247" s="23" t="s">
        <v>1031</v>
      </c>
      <c r="S247" s="23" t="s">
        <v>1032</v>
      </c>
      <c r="T247" s="3"/>
      <c r="U247" s="3"/>
      <c r="V247" s="3"/>
      <c r="W247" s="3"/>
      <c r="X247" s="3"/>
      <c r="Y247" s="3"/>
    </row>
    <row r="248" spans="1:25" x14ac:dyDescent="0.2">
      <c r="A248" s="3"/>
      <c r="B248" s="3"/>
      <c r="C248" s="3"/>
      <c r="D248" s="3"/>
      <c r="E248" s="3"/>
      <c r="F248" s="3"/>
      <c r="G248" s="3"/>
      <c r="H248" s="3"/>
      <c r="I248" s="3"/>
      <c r="J248" s="3"/>
      <c r="K248" s="3"/>
      <c r="L248" s="3"/>
      <c r="M248" s="3"/>
      <c r="N248" s="3"/>
      <c r="O248" s="3"/>
      <c r="P248" s="22">
        <f t="shared" si="5"/>
        <v>1</v>
      </c>
      <c r="Q248" s="23" t="s">
        <v>379</v>
      </c>
      <c r="R248" s="23" t="s">
        <v>380</v>
      </c>
      <c r="S248" s="23" t="s">
        <v>431</v>
      </c>
      <c r="T248" s="3"/>
      <c r="U248" s="3"/>
      <c r="V248" s="3"/>
      <c r="W248" s="3"/>
      <c r="X248" s="3"/>
      <c r="Y248" s="3"/>
    </row>
    <row r="249" spans="1:25" x14ac:dyDescent="0.2">
      <c r="A249" s="3"/>
      <c r="B249" s="3"/>
      <c r="C249" s="3"/>
      <c r="D249" s="3"/>
      <c r="E249" s="3"/>
      <c r="F249" s="3"/>
      <c r="G249" s="3"/>
      <c r="H249" s="3"/>
      <c r="I249" s="3"/>
      <c r="J249" s="3"/>
      <c r="K249" s="3"/>
      <c r="L249" s="3"/>
      <c r="M249" s="3"/>
      <c r="N249" s="3"/>
      <c r="O249" s="3"/>
      <c r="P249" s="22">
        <f t="shared" si="5"/>
        <v>1</v>
      </c>
      <c r="Q249" s="23" t="s">
        <v>381</v>
      </c>
      <c r="R249" s="23" t="s">
        <v>382</v>
      </c>
      <c r="S249" s="23" t="s">
        <v>1141</v>
      </c>
      <c r="T249" s="3"/>
      <c r="U249" s="3"/>
      <c r="V249" s="3"/>
      <c r="W249" s="3"/>
      <c r="X249" s="3"/>
      <c r="Y249" s="3"/>
    </row>
    <row r="250" spans="1:25" x14ac:dyDescent="0.2">
      <c r="A250" s="3"/>
      <c r="B250" s="3"/>
      <c r="C250" s="3"/>
      <c r="D250" s="3"/>
      <c r="E250" s="3"/>
      <c r="F250" s="3"/>
      <c r="G250" s="3"/>
      <c r="H250" s="3"/>
      <c r="I250" s="3"/>
      <c r="J250" s="3"/>
      <c r="K250" s="3"/>
      <c r="L250" s="3"/>
      <c r="M250" s="3"/>
      <c r="N250" s="3"/>
      <c r="O250" s="3"/>
      <c r="P250" s="22">
        <f t="shared" si="5"/>
        <v>1</v>
      </c>
      <c r="Q250" s="30" t="s">
        <v>383</v>
      </c>
      <c r="R250" s="30" t="s">
        <v>384</v>
      </c>
      <c r="S250" s="30" t="s">
        <v>431</v>
      </c>
      <c r="T250" s="3"/>
      <c r="U250" s="3"/>
      <c r="V250" s="3"/>
      <c r="W250" s="3"/>
      <c r="X250" s="3"/>
      <c r="Y250" s="3"/>
    </row>
    <row r="251" spans="1:25" x14ac:dyDescent="0.2">
      <c r="A251" s="3"/>
      <c r="B251" s="3"/>
      <c r="C251" s="3"/>
      <c r="D251" s="3"/>
      <c r="E251" s="3"/>
      <c r="F251" s="3"/>
      <c r="G251" s="3"/>
      <c r="H251" s="3"/>
      <c r="I251" s="3"/>
      <c r="J251" s="3"/>
      <c r="K251" s="3"/>
      <c r="L251" s="3"/>
      <c r="M251" s="3"/>
      <c r="N251" s="3"/>
      <c r="O251" s="3"/>
      <c r="P251" s="22">
        <f t="shared" si="5"/>
        <v>4</v>
      </c>
      <c r="Q251" s="65" t="s">
        <v>385</v>
      </c>
      <c r="R251" s="66" t="s">
        <v>1033</v>
      </c>
      <c r="S251" s="65" t="s">
        <v>1034</v>
      </c>
      <c r="T251" s="3"/>
      <c r="U251" s="3"/>
      <c r="V251" s="3"/>
      <c r="W251" s="3"/>
      <c r="X251" s="3"/>
      <c r="Y251" s="3"/>
    </row>
    <row r="252" spans="1:25" x14ac:dyDescent="0.2">
      <c r="A252" s="3"/>
      <c r="B252" s="3"/>
      <c r="C252" s="3"/>
      <c r="D252" s="3"/>
      <c r="E252" s="3"/>
      <c r="F252" s="3"/>
      <c r="G252" s="3"/>
      <c r="H252" s="3"/>
      <c r="I252" s="3"/>
      <c r="J252" s="3"/>
      <c r="K252" s="3"/>
      <c r="L252" s="3"/>
      <c r="M252" s="3"/>
      <c r="N252" s="3"/>
      <c r="O252" s="3"/>
      <c r="P252" s="22">
        <f t="shared" si="5"/>
        <v>4</v>
      </c>
      <c r="Q252" s="23" t="s">
        <v>385</v>
      </c>
      <c r="R252" s="23" t="s">
        <v>386</v>
      </c>
      <c r="S252" s="23" t="s">
        <v>431</v>
      </c>
      <c r="T252" s="3"/>
      <c r="U252" s="3"/>
      <c r="V252" s="3"/>
      <c r="W252" s="3"/>
      <c r="X252" s="3"/>
      <c r="Y252" s="3"/>
    </row>
    <row r="253" spans="1:25" x14ac:dyDescent="0.2">
      <c r="A253" s="3"/>
      <c r="B253" s="3"/>
      <c r="C253" s="3"/>
      <c r="D253" s="3"/>
      <c r="E253" s="3"/>
      <c r="F253" s="3"/>
      <c r="G253" s="3"/>
      <c r="H253" s="3"/>
      <c r="I253" s="3"/>
      <c r="J253" s="3"/>
      <c r="K253" s="3"/>
      <c r="L253" s="3"/>
      <c r="M253" s="3"/>
      <c r="N253" s="3"/>
      <c r="O253" s="3"/>
      <c r="P253" s="22">
        <f t="shared" si="5"/>
        <v>4</v>
      </c>
      <c r="Q253" s="23" t="s">
        <v>385</v>
      </c>
      <c r="R253" s="23" t="s">
        <v>1035</v>
      </c>
      <c r="S253" s="23" t="s">
        <v>1036</v>
      </c>
      <c r="T253" s="3"/>
      <c r="U253" s="3"/>
      <c r="V253" s="3"/>
      <c r="W253" s="3"/>
      <c r="X253" s="3"/>
      <c r="Y253" s="3"/>
    </row>
    <row r="254" spans="1:25" x14ac:dyDescent="0.2">
      <c r="A254" s="3"/>
      <c r="B254" s="3"/>
      <c r="C254" s="3"/>
      <c r="D254" s="3"/>
      <c r="E254" s="3"/>
      <c r="F254" s="3"/>
      <c r="G254" s="3"/>
      <c r="H254" s="3"/>
      <c r="I254" s="3"/>
      <c r="J254" s="3"/>
      <c r="K254" s="3"/>
      <c r="L254" s="3"/>
      <c r="M254" s="3"/>
      <c r="N254" s="3"/>
      <c r="O254" s="3"/>
      <c r="P254" s="22">
        <f t="shared" si="5"/>
        <v>4</v>
      </c>
      <c r="Q254" s="23" t="s">
        <v>385</v>
      </c>
      <c r="R254" s="23" t="s">
        <v>387</v>
      </c>
      <c r="S254" s="23" t="s">
        <v>1144</v>
      </c>
      <c r="T254" s="3"/>
      <c r="U254" s="3"/>
      <c r="V254" s="3"/>
      <c r="W254" s="3"/>
      <c r="X254" s="3"/>
      <c r="Y254" s="3"/>
    </row>
    <row r="255" spans="1:25" x14ac:dyDescent="0.2">
      <c r="A255" s="3"/>
      <c r="B255" s="3"/>
      <c r="C255" s="3"/>
      <c r="D255" s="3"/>
      <c r="E255" s="3"/>
      <c r="F255" s="3"/>
      <c r="G255" s="3"/>
      <c r="H255" s="3"/>
      <c r="I255" s="3"/>
      <c r="J255" s="3"/>
      <c r="K255" s="3"/>
      <c r="L255" s="3"/>
      <c r="M255" s="3"/>
      <c r="N255" s="3"/>
      <c r="O255" s="3"/>
      <c r="P255" s="22">
        <f t="shared" si="5"/>
        <v>1</v>
      </c>
      <c r="Q255" s="23" t="s">
        <v>1037</v>
      </c>
      <c r="R255" s="23" t="s">
        <v>956</v>
      </c>
      <c r="S255" s="23" t="s">
        <v>272</v>
      </c>
      <c r="T255" s="3"/>
      <c r="U255" s="3"/>
      <c r="V255" s="3"/>
      <c r="W255" s="3"/>
      <c r="X255" s="3"/>
      <c r="Y255" s="3"/>
    </row>
    <row r="256" spans="1:25" x14ac:dyDescent="0.2">
      <c r="A256" s="3"/>
      <c r="B256" s="3"/>
      <c r="C256" s="3"/>
      <c r="D256" s="3"/>
      <c r="E256" s="3"/>
      <c r="F256" s="3"/>
      <c r="G256" s="3"/>
      <c r="H256" s="3"/>
      <c r="I256" s="3"/>
      <c r="J256" s="3"/>
      <c r="K256" s="3"/>
      <c r="L256" s="3"/>
      <c r="M256" s="3"/>
      <c r="N256" s="3"/>
      <c r="O256" s="3"/>
      <c r="P256" s="22">
        <f t="shared" si="5"/>
        <v>1</v>
      </c>
      <c r="Q256" s="23" t="s">
        <v>388</v>
      </c>
      <c r="R256" s="23" t="s">
        <v>1202</v>
      </c>
      <c r="S256" s="23" t="s">
        <v>389</v>
      </c>
      <c r="T256" s="3"/>
      <c r="U256" s="3"/>
      <c r="V256" s="3"/>
      <c r="W256" s="3"/>
      <c r="X256" s="3"/>
      <c r="Y256" s="3"/>
    </row>
    <row r="257" spans="1:25" x14ac:dyDescent="0.2">
      <c r="A257" s="3"/>
      <c r="B257" s="3"/>
      <c r="C257" s="3"/>
      <c r="D257" s="3"/>
      <c r="E257" s="3"/>
      <c r="F257" s="3"/>
      <c r="G257" s="3"/>
      <c r="H257" s="3"/>
      <c r="I257" s="3"/>
      <c r="J257" s="3"/>
      <c r="K257" s="3"/>
      <c r="L257" s="3"/>
      <c r="M257" s="3"/>
      <c r="N257" s="3"/>
      <c r="O257" s="3"/>
      <c r="P257" s="22">
        <f t="shared" si="5"/>
        <v>1</v>
      </c>
      <c r="Q257" s="23" t="s">
        <v>390</v>
      </c>
      <c r="R257" s="23" t="s">
        <v>1038</v>
      </c>
      <c r="S257" s="23" t="s">
        <v>1039</v>
      </c>
      <c r="T257" s="3"/>
      <c r="U257" s="3"/>
      <c r="V257" s="3"/>
      <c r="W257" s="3"/>
      <c r="X257" s="3"/>
      <c r="Y257" s="3"/>
    </row>
    <row r="258" spans="1:25" x14ac:dyDescent="0.2">
      <c r="A258" s="3"/>
      <c r="B258" s="3"/>
      <c r="C258" s="3"/>
      <c r="D258" s="3"/>
      <c r="E258" s="3"/>
      <c r="F258" s="3"/>
      <c r="G258" s="3"/>
      <c r="H258" s="3"/>
      <c r="I258" s="3"/>
      <c r="J258" s="3"/>
      <c r="K258" s="3"/>
      <c r="L258" s="3"/>
      <c r="M258" s="3"/>
      <c r="N258" s="3"/>
      <c r="O258" s="3"/>
      <c r="P258" s="22">
        <f t="shared" si="5"/>
        <v>1</v>
      </c>
      <c r="Q258" s="23" t="s">
        <v>391</v>
      </c>
      <c r="R258" s="23" t="s">
        <v>392</v>
      </c>
      <c r="S258" s="23" t="s">
        <v>1203</v>
      </c>
      <c r="T258" s="3"/>
      <c r="U258" s="3"/>
      <c r="V258" s="3"/>
      <c r="W258" s="3"/>
      <c r="X258" s="3"/>
      <c r="Y258" s="3"/>
    </row>
    <row r="259" spans="1:25" x14ac:dyDescent="0.2">
      <c r="A259" s="3"/>
      <c r="B259" s="3"/>
      <c r="C259" s="3"/>
      <c r="D259" s="3"/>
      <c r="E259" s="3"/>
      <c r="F259" s="3"/>
      <c r="G259" s="3"/>
      <c r="H259" s="3"/>
      <c r="I259" s="3"/>
      <c r="J259" s="3"/>
      <c r="K259" s="3"/>
      <c r="L259" s="3"/>
      <c r="M259" s="3"/>
      <c r="N259" s="3"/>
      <c r="O259" s="3"/>
      <c r="P259" s="22">
        <f t="shared" si="5"/>
        <v>1</v>
      </c>
      <c r="Q259" s="23" t="s">
        <v>393</v>
      </c>
      <c r="R259" s="23" t="s">
        <v>394</v>
      </c>
      <c r="S259" s="23" t="s">
        <v>1040</v>
      </c>
      <c r="T259" s="3"/>
      <c r="U259" s="3"/>
      <c r="V259" s="3"/>
      <c r="W259" s="3"/>
      <c r="X259" s="3"/>
      <c r="Y259" s="3"/>
    </row>
    <row r="260" spans="1:25" x14ac:dyDescent="0.2">
      <c r="A260" s="3"/>
      <c r="B260" s="3"/>
      <c r="C260" s="3"/>
      <c r="D260" s="3"/>
      <c r="E260" s="3"/>
      <c r="F260" s="3"/>
      <c r="G260" s="3"/>
      <c r="H260" s="3"/>
      <c r="I260" s="3"/>
      <c r="J260" s="3"/>
      <c r="K260" s="3"/>
      <c r="L260" s="3"/>
      <c r="M260" s="3"/>
      <c r="N260" s="3"/>
      <c r="O260" s="3"/>
      <c r="P260" s="22">
        <f t="shared" ref="P260:P323" si="6">COUNTIF($Q$3:$Q$436,Q260)</f>
        <v>1</v>
      </c>
      <c r="Q260" s="23" t="s">
        <v>1041</v>
      </c>
      <c r="R260" s="23" t="s">
        <v>1042</v>
      </c>
      <c r="S260" s="23" t="s">
        <v>1043</v>
      </c>
      <c r="T260" s="3"/>
      <c r="U260" s="3"/>
      <c r="V260" s="3"/>
      <c r="W260" s="3"/>
      <c r="X260" s="3"/>
      <c r="Y260" s="3"/>
    </row>
    <row r="261" spans="1:25" x14ac:dyDescent="0.2">
      <c r="A261" s="3"/>
      <c r="B261" s="3"/>
      <c r="C261" s="3"/>
      <c r="D261" s="3"/>
      <c r="E261" s="3"/>
      <c r="F261" s="3"/>
      <c r="G261" s="3"/>
      <c r="H261" s="3"/>
      <c r="I261" s="3"/>
      <c r="J261" s="3"/>
      <c r="K261" s="3"/>
      <c r="L261" s="3"/>
      <c r="M261" s="3"/>
      <c r="N261" s="3"/>
      <c r="O261" s="3"/>
      <c r="P261" s="22">
        <f t="shared" si="6"/>
        <v>1</v>
      </c>
      <c r="Q261" s="23" t="s">
        <v>395</v>
      </c>
      <c r="R261" s="23" t="s">
        <v>1044</v>
      </c>
      <c r="S261" s="23" t="s">
        <v>1045</v>
      </c>
      <c r="T261" s="3"/>
      <c r="U261" s="3"/>
      <c r="V261" s="3"/>
      <c r="W261" s="3"/>
      <c r="X261" s="3"/>
      <c r="Y261" s="3"/>
    </row>
    <row r="262" spans="1:25" x14ac:dyDescent="0.2">
      <c r="A262" s="3"/>
      <c r="B262" s="3"/>
      <c r="C262" s="3"/>
      <c r="D262" s="3"/>
      <c r="E262" s="3"/>
      <c r="F262" s="3"/>
      <c r="G262" s="3"/>
      <c r="H262" s="3"/>
      <c r="I262" s="3"/>
      <c r="J262" s="3"/>
      <c r="K262" s="3"/>
      <c r="L262" s="3"/>
      <c r="M262" s="3"/>
      <c r="N262" s="3"/>
      <c r="O262" s="3"/>
      <c r="P262" s="22">
        <f t="shared" si="6"/>
        <v>1</v>
      </c>
      <c r="Q262" s="23" t="s">
        <v>3379</v>
      </c>
      <c r="R262" s="23" t="s">
        <v>3380</v>
      </c>
      <c r="S262" s="23" t="s">
        <v>1830</v>
      </c>
      <c r="T262" s="3"/>
      <c r="U262" s="3"/>
      <c r="V262" s="3"/>
      <c r="W262" s="3"/>
      <c r="X262" s="3"/>
      <c r="Y262" s="3"/>
    </row>
    <row r="263" spans="1:25" x14ac:dyDescent="0.2">
      <c r="A263" s="3"/>
      <c r="B263" s="3"/>
      <c r="C263" s="3"/>
      <c r="D263" s="3"/>
      <c r="E263" s="3"/>
      <c r="F263" s="3"/>
      <c r="G263" s="3"/>
      <c r="H263" s="3"/>
      <c r="I263" s="3"/>
      <c r="J263" s="3"/>
      <c r="K263" s="3"/>
      <c r="L263" s="3"/>
      <c r="M263" s="3"/>
      <c r="N263" s="3"/>
      <c r="O263" s="3"/>
      <c r="P263" s="22">
        <f t="shared" si="6"/>
        <v>1</v>
      </c>
      <c r="Q263" s="23" t="s">
        <v>396</v>
      </c>
      <c r="R263" s="23" t="s">
        <v>397</v>
      </c>
      <c r="S263" s="23" t="s">
        <v>1204</v>
      </c>
      <c r="T263" s="3"/>
      <c r="U263" s="3"/>
      <c r="V263" s="3"/>
      <c r="W263" s="3"/>
      <c r="X263" s="3"/>
      <c r="Y263" s="3"/>
    </row>
    <row r="264" spans="1:25" x14ac:dyDescent="0.2">
      <c r="A264" s="3"/>
      <c r="B264" s="3"/>
      <c r="C264" s="3"/>
      <c r="D264" s="3"/>
      <c r="E264" s="3"/>
      <c r="F264" s="3"/>
      <c r="G264" s="3"/>
      <c r="H264" s="3"/>
      <c r="I264" s="3"/>
      <c r="J264" s="3"/>
      <c r="K264" s="3"/>
      <c r="L264" s="3"/>
      <c r="M264" s="3"/>
      <c r="N264" s="3"/>
      <c r="O264" s="3"/>
      <c r="P264" s="22">
        <f t="shared" si="6"/>
        <v>1</v>
      </c>
      <c r="Q264" s="23" t="s">
        <v>398</v>
      </c>
      <c r="R264" s="23" t="s">
        <v>1205</v>
      </c>
      <c r="S264" s="23" t="s">
        <v>1206</v>
      </c>
      <c r="T264" s="3"/>
      <c r="U264" s="3"/>
      <c r="V264" s="3"/>
      <c r="W264" s="3"/>
      <c r="X264" s="3"/>
      <c r="Y264" s="3"/>
    </row>
    <row r="265" spans="1:25" x14ac:dyDescent="0.2">
      <c r="A265" s="3"/>
      <c r="B265" s="3"/>
      <c r="C265" s="3"/>
      <c r="D265" s="3"/>
      <c r="E265" s="3"/>
      <c r="F265" s="3"/>
      <c r="G265" s="3"/>
      <c r="H265" s="3"/>
      <c r="I265" s="3"/>
      <c r="J265" s="3"/>
      <c r="K265" s="3"/>
      <c r="L265" s="3"/>
      <c r="M265" s="3"/>
      <c r="N265" s="3"/>
      <c r="O265" s="3"/>
      <c r="P265" s="22">
        <f t="shared" si="6"/>
        <v>1</v>
      </c>
      <c r="Q265" s="23" t="s">
        <v>1046</v>
      </c>
      <c r="R265" s="23" t="s">
        <v>1047</v>
      </c>
      <c r="S265" s="23" t="s">
        <v>909</v>
      </c>
      <c r="T265" s="3"/>
      <c r="U265" s="3"/>
      <c r="V265" s="3"/>
      <c r="W265" s="3"/>
      <c r="X265" s="3"/>
      <c r="Y265" s="3"/>
    </row>
    <row r="266" spans="1:25" x14ac:dyDescent="0.2">
      <c r="A266" s="3"/>
      <c r="B266" s="3"/>
      <c r="C266" s="3"/>
      <c r="D266" s="3"/>
      <c r="E266" s="3"/>
      <c r="F266" s="3"/>
      <c r="G266" s="3"/>
      <c r="H266" s="3"/>
      <c r="I266" s="3"/>
      <c r="J266" s="3"/>
      <c r="K266" s="3"/>
      <c r="L266" s="3"/>
      <c r="M266" s="3"/>
      <c r="N266" s="3"/>
      <c r="O266" s="3"/>
      <c r="P266" s="22">
        <f t="shared" si="6"/>
        <v>1</v>
      </c>
      <c r="Q266" s="23" t="s">
        <v>3381</v>
      </c>
      <c r="R266" s="23" t="s">
        <v>1049</v>
      </c>
      <c r="S266" s="23" t="s">
        <v>1050</v>
      </c>
      <c r="T266" s="3"/>
      <c r="U266" s="3"/>
      <c r="V266" s="3"/>
      <c r="W266" s="3"/>
      <c r="X266" s="3"/>
      <c r="Y266" s="3"/>
    </row>
    <row r="267" spans="1:25" x14ac:dyDescent="0.2">
      <c r="A267" s="3"/>
      <c r="B267" s="3"/>
      <c r="C267" s="3"/>
      <c r="D267" s="3"/>
      <c r="E267" s="3"/>
      <c r="F267" s="3"/>
      <c r="G267" s="3"/>
      <c r="H267" s="3"/>
      <c r="I267" s="3"/>
      <c r="J267" s="3"/>
      <c r="K267" s="3"/>
      <c r="L267" s="3"/>
      <c r="M267" s="3"/>
      <c r="N267" s="3"/>
      <c r="O267" s="3"/>
      <c r="P267" s="22">
        <f t="shared" si="6"/>
        <v>1</v>
      </c>
      <c r="Q267" s="23" t="s">
        <v>3382</v>
      </c>
      <c r="R267" s="23" t="s">
        <v>967</v>
      </c>
      <c r="S267" s="23" t="s">
        <v>968</v>
      </c>
      <c r="T267" s="3"/>
      <c r="U267" s="3"/>
      <c r="V267" s="3"/>
      <c r="W267" s="3"/>
      <c r="X267" s="3"/>
      <c r="Y267" s="3"/>
    </row>
    <row r="268" spans="1:25" x14ac:dyDescent="0.2">
      <c r="A268" s="3"/>
      <c r="B268" s="3"/>
      <c r="C268" s="3"/>
      <c r="D268" s="3"/>
      <c r="E268" s="3"/>
      <c r="F268" s="3"/>
      <c r="G268" s="3"/>
      <c r="H268" s="3"/>
      <c r="I268" s="3"/>
      <c r="J268" s="3"/>
      <c r="K268" s="3"/>
      <c r="L268" s="3"/>
      <c r="M268" s="3"/>
      <c r="N268" s="3"/>
      <c r="O268" s="3"/>
      <c r="P268" s="22">
        <f t="shared" si="6"/>
        <v>1</v>
      </c>
      <c r="Q268" s="23" t="s">
        <v>3383</v>
      </c>
      <c r="R268" s="23" t="s">
        <v>1163</v>
      </c>
      <c r="S268" s="23" t="s">
        <v>1164</v>
      </c>
      <c r="T268" s="3"/>
      <c r="U268" s="3"/>
      <c r="V268" s="3"/>
      <c r="W268" s="3"/>
      <c r="X268" s="3"/>
      <c r="Y268" s="3"/>
    </row>
    <row r="269" spans="1:25" x14ac:dyDescent="0.2">
      <c r="A269" s="3"/>
      <c r="B269" s="3"/>
      <c r="C269" s="3"/>
      <c r="D269" s="3"/>
      <c r="E269" s="3"/>
      <c r="F269" s="3"/>
      <c r="G269" s="3"/>
      <c r="H269" s="3"/>
      <c r="I269" s="3"/>
      <c r="J269" s="3"/>
      <c r="K269" s="3"/>
      <c r="L269" s="3"/>
      <c r="M269" s="3"/>
      <c r="N269" s="3"/>
      <c r="O269" s="3"/>
      <c r="P269" s="22">
        <f t="shared" si="6"/>
        <v>1</v>
      </c>
      <c r="Q269" s="23" t="s">
        <v>1052</v>
      </c>
      <c r="R269" s="23" t="s">
        <v>1053</v>
      </c>
      <c r="S269" s="23" t="s">
        <v>1054</v>
      </c>
      <c r="T269" s="3"/>
      <c r="U269" s="3"/>
      <c r="V269" s="3"/>
      <c r="W269" s="3"/>
      <c r="X269" s="3"/>
      <c r="Y269" s="3"/>
    </row>
    <row r="270" spans="1:25" x14ac:dyDescent="0.2">
      <c r="A270" s="3"/>
      <c r="B270" s="3"/>
      <c r="C270" s="3"/>
      <c r="D270" s="3"/>
      <c r="E270" s="3"/>
      <c r="F270" s="3"/>
      <c r="G270" s="3"/>
      <c r="H270" s="3"/>
      <c r="I270" s="3"/>
      <c r="J270" s="3"/>
      <c r="K270" s="3"/>
      <c r="L270" s="3"/>
      <c r="M270" s="3"/>
      <c r="N270" s="3"/>
      <c r="O270" s="3"/>
      <c r="P270" s="22">
        <f t="shared" si="6"/>
        <v>2</v>
      </c>
      <c r="Q270" s="23" t="s">
        <v>1207</v>
      </c>
      <c r="R270" s="23" t="s">
        <v>1208</v>
      </c>
      <c r="S270" s="23" t="s">
        <v>1169</v>
      </c>
      <c r="T270" s="3"/>
      <c r="U270" s="3"/>
      <c r="V270" s="3"/>
      <c r="W270" s="3"/>
      <c r="X270" s="3"/>
      <c r="Y270" s="3"/>
    </row>
    <row r="271" spans="1:25" x14ac:dyDescent="0.2">
      <c r="A271" s="3"/>
      <c r="B271" s="3"/>
      <c r="C271" s="3"/>
      <c r="D271" s="3"/>
      <c r="E271" s="3"/>
      <c r="F271" s="3"/>
      <c r="G271" s="3"/>
      <c r="H271" s="3"/>
      <c r="I271" s="3"/>
      <c r="J271" s="3"/>
      <c r="K271" s="3"/>
      <c r="L271" s="3"/>
      <c r="M271" s="3"/>
      <c r="N271" s="3"/>
      <c r="O271" s="3"/>
      <c r="P271" s="22">
        <f t="shared" si="6"/>
        <v>2</v>
      </c>
      <c r="Q271" s="23" t="s">
        <v>1207</v>
      </c>
      <c r="R271" s="23" t="s">
        <v>3384</v>
      </c>
      <c r="S271" s="23" t="s">
        <v>1975</v>
      </c>
      <c r="T271" s="3"/>
      <c r="U271" s="3"/>
      <c r="V271" s="3"/>
      <c r="W271" s="3"/>
      <c r="X271" s="3"/>
      <c r="Y271" s="3"/>
    </row>
    <row r="272" spans="1:25" x14ac:dyDescent="0.2">
      <c r="A272" s="3"/>
      <c r="B272" s="3"/>
      <c r="C272" s="3"/>
      <c r="D272" s="3"/>
      <c r="E272" s="3"/>
      <c r="F272" s="3"/>
      <c r="G272" s="3"/>
      <c r="H272" s="3"/>
      <c r="I272" s="3"/>
      <c r="J272" s="3"/>
      <c r="K272" s="3"/>
      <c r="L272" s="3"/>
      <c r="M272" s="3"/>
      <c r="N272" s="3"/>
      <c r="O272" s="3"/>
      <c r="P272" s="22">
        <f t="shared" si="6"/>
        <v>1</v>
      </c>
      <c r="Q272" s="23" t="s">
        <v>1209</v>
      </c>
      <c r="R272" s="23" t="s">
        <v>399</v>
      </c>
      <c r="S272" s="23" t="s">
        <v>1210</v>
      </c>
      <c r="T272" s="3"/>
      <c r="U272" s="3"/>
      <c r="V272" s="3"/>
      <c r="W272" s="3"/>
      <c r="X272" s="3"/>
      <c r="Y272" s="3"/>
    </row>
    <row r="273" spans="1:25" x14ac:dyDescent="0.2">
      <c r="A273" s="3"/>
      <c r="B273" s="3"/>
      <c r="C273" s="3"/>
      <c r="D273" s="3"/>
      <c r="E273" s="3"/>
      <c r="F273" s="3"/>
      <c r="G273" s="3"/>
      <c r="H273" s="3"/>
      <c r="I273" s="3"/>
      <c r="J273" s="3"/>
      <c r="K273" s="3"/>
      <c r="L273" s="3"/>
      <c r="M273" s="3"/>
      <c r="N273" s="3"/>
      <c r="O273" s="3"/>
      <c r="P273" s="22">
        <f t="shared" si="6"/>
        <v>4</v>
      </c>
      <c r="Q273" s="23" t="s">
        <v>400</v>
      </c>
      <c r="R273" s="23" t="s">
        <v>1212</v>
      </c>
      <c r="S273" s="23" t="s">
        <v>1146</v>
      </c>
      <c r="T273" s="3"/>
      <c r="U273" s="3"/>
      <c r="V273" s="3"/>
      <c r="W273" s="3"/>
      <c r="X273" s="3"/>
      <c r="Y273" s="3"/>
    </row>
    <row r="274" spans="1:25" x14ac:dyDescent="0.2">
      <c r="A274" s="3"/>
      <c r="B274" s="3"/>
      <c r="C274" s="3"/>
      <c r="D274" s="3"/>
      <c r="E274" s="3"/>
      <c r="F274" s="3"/>
      <c r="G274" s="3"/>
      <c r="H274" s="3"/>
      <c r="I274" s="3"/>
      <c r="J274" s="3"/>
      <c r="K274" s="3"/>
      <c r="L274" s="3"/>
      <c r="M274" s="3"/>
      <c r="N274" s="3"/>
      <c r="O274" s="3"/>
      <c r="P274" s="22">
        <f t="shared" si="6"/>
        <v>4</v>
      </c>
      <c r="Q274" s="23" t="s">
        <v>400</v>
      </c>
      <c r="R274" s="23" t="s">
        <v>401</v>
      </c>
      <c r="S274" s="23" t="s">
        <v>1141</v>
      </c>
      <c r="T274" s="3"/>
      <c r="U274" s="3"/>
      <c r="V274" s="3"/>
      <c r="W274" s="3"/>
      <c r="X274" s="3"/>
      <c r="Y274" s="3"/>
    </row>
    <row r="275" spans="1:25" x14ac:dyDescent="0.2">
      <c r="A275" s="3"/>
      <c r="B275" s="3"/>
      <c r="C275" s="3"/>
      <c r="D275" s="3"/>
      <c r="E275" s="3"/>
      <c r="F275" s="3"/>
      <c r="G275" s="3"/>
      <c r="H275" s="3"/>
      <c r="I275" s="3"/>
      <c r="J275" s="3"/>
      <c r="K275" s="3"/>
      <c r="L275" s="3"/>
      <c r="M275" s="3"/>
      <c r="N275" s="3"/>
      <c r="O275" s="3"/>
      <c r="P275" s="22">
        <f t="shared" si="6"/>
        <v>4</v>
      </c>
      <c r="Q275" s="23" t="s">
        <v>400</v>
      </c>
      <c r="R275" s="23" t="s">
        <v>1163</v>
      </c>
      <c r="S275" s="23" t="s">
        <v>1164</v>
      </c>
      <c r="T275" s="3"/>
      <c r="U275" s="3"/>
      <c r="V275" s="3"/>
      <c r="W275" s="3"/>
      <c r="X275" s="3"/>
      <c r="Y275" s="3"/>
    </row>
    <row r="276" spans="1:25" x14ac:dyDescent="0.2">
      <c r="A276" s="3"/>
      <c r="B276" s="3"/>
      <c r="C276" s="3"/>
      <c r="D276" s="3"/>
      <c r="E276" s="3"/>
      <c r="F276" s="3"/>
      <c r="G276" s="3"/>
      <c r="H276" s="3"/>
      <c r="I276" s="3"/>
      <c r="J276" s="3"/>
      <c r="K276" s="3"/>
      <c r="L276" s="3"/>
      <c r="M276" s="3"/>
      <c r="N276" s="3"/>
      <c r="O276" s="3"/>
      <c r="P276" s="22">
        <f t="shared" si="6"/>
        <v>4</v>
      </c>
      <c r="Q276" s="23" t="s">
        <v>400</v>
      </c>
      <c r="R276" s="23" t="s">
        <v>1213</v>
      </c>
      <c r="S276" s="23" t="s">
        <v>1164</v>
      </c>
      <c r="T276" s="3"/>
      <c r="U276" s="3"/>
      <c r="V276" s="3"/>
      <c r="W276" s="3"/>
      <c r="X276" s="3"/>
      <c r="Y276" s="3"/>
    </row>
    <row r="277" spans="1:25" x14ac:dyDescent="0.2">
      <c r="A277" s="3"/>
      <c r="B277" s="3"/>
      <c r="C277" s="3"/>
      <c r="D277" s="3"/>
      <c r="E277" s="3"/>
      <c r="F277" s="3"/>
      <c r="G277" s="3"/>
      <c r="H277" s="3"/>
      <c r="I277" s="3"/>
      <c r="J277" s="3"/>
      <c r="K277" s="3"/>
      <c r="L277" s="3"/>
      <c r="M277" s="3"/>
      <c r="N277" s="3"/>
      <c r="O277" s="3"/>
      <c r="P277" s="22">
        <f t="shared" si="6"/>
        <v>2</v>
      </c>
      <c r="Q277" s="23" t="s">
        <v>402</v>
      </c>
      <c r="R277" s="23" t="s">
        <v>403</v>
      </c>
      <c r="S277" s="23" t="s">
        <v>1055</v>
      </c>
      <c r="T277" s="3"/>
      <c r="U277" s="3"/>
      <c r="V277" s="3"/>
      <c r="W277" s="3"/>
      <c r="X277" s="3"/>
      <c r="Y277" s="3"/>
    </row>
    <row r="278" spans="1:25" x14ac:dyDescent="0.2">
      <c r="A278" s="3"/>
      <c r="B278" s="3"/>
      <c r="C278" s="3"/>
      <c r="D278" s="3"/>
      <c r="E278" s="3"/>
      <c r="F278" s="3"/>
      <c r="G278" s="3"/>
      <c r="H278" s="3"/>
      <c r="I278" s="3"/>
      <c r="J278" s="3"/>
      <c r="K278" s="3"/>
      <c r="L278" s="3"/>
      <c r="M278" s="3"/>
      <c r="N278" s="3"/>
      <c r="O278" s="3"/>
      <c r="P278" s="22">
        <f t="shared" si="6"/>
        <v>2</v>
      </c>
      <c r="Q278" s="23" t="s">
        <v>402</v>
      </c>
      <c r="R278" s="23" t="s">
        <v>1056</v>
      </c>
      <c r="S278" s="23" t="s">
        <v>1057</v>
      </c>
      <c r="T278" s="3"/>
      <c r="U278" s="3"/>
      <c r="V278" s="3"/>
      <c r="W278" s="3"/>
      <c r="X278" s="3"/>
      <c r="Y278" s="3"/>
    </row>
    <row r="279" spans="1:25" x14ac:dyDescent="0.2">
      <c r="A279" s="3"/>
      <c r="B279" s="3"/>
      <c r="C279" s="3"/>
      <c r="D279" s="3"/>
      <c r="E279" s="3"/>
      <c r="F279" s="3"/>
      <c r="G279" s="3"/>
      <c r="H279" s="3"/>
      <c r="I279" s="3"/>
      <c r="J279" s="3"/>
      <c r="K279" s="3"/>
      <c r="L279" s="3"/>
      <c r="M279" s="3"/>
      <c r="N279" s="3"/>
      <c r="O279" s="3"/>
      <c r="P279" s="22">
        <f t="shared" si="6"/>
        <v>6</v>
      </c>
      <c r="Q279" s="23" t="s">
        <v>404</v>
      </c>
      <c r="R279" s="23" t="s">
        <v>3366</v>
      </c>
      <c r="S279" s="23" t="s">
        <v>1975</v>
      </c>
      <c r="T279" s="3"/>
      <c r="U279" s="3"/>
      <c r="V279" s="3"/>
      <c r="W279" s="3"/>
      <c r="X279" s="3"/>
      <c r="Y279" s="3"/>
    </row>
    <row r="280" spans="1:25" x14ac:dyDescent="0.2">
      <c r="A280" s="3"/>
      <c r="B280" s="3"/>
      <c r="C280" s="3"/>
      <c r="D280" s="3"/>
      <c r="E280" s="3"/>
      <c r="F280" s="3"/>
      <c r="G280" s="3"/>
      <c r="H280" s="3"/>
      <c r="I280" s="3"/>
      <c r="J280" s="3"/>
      <c r="K280" s="3"/>
      <c r="L280" s="3"/>
      <c r="M280" s="3"/>
      <c r="N280" s="3"/>
      <c r="O280" s="3"/>
      <c r="P280" s="22">
        <f t="shared" si="6"/>
        <v>6</v>
      </c>
      <c r="Q280" s="23" t="s">
        <v>404</v>
      </c>
      <c r="R280" s="23" t="s">
        <v>407</v>
      </c>
      <c r="S280" s="23" t="s">
        <v>1058</v>
      </c>
      <c r="T280" s="3"/>
      <c r="U280" s="3"/>
      <c r="V280" s="3"/>
      <c r="W280" s="3"/>
      <c r="X280" s="3"/>
      <c r="Y280" s="3"/>
    </row>
    <row r="281" spans="1:25" x14ac:dyDescent="0.2">
      <c r="A281" s="3"/>
      <c r="B281" s="3"/>
      <c r="C281" s="3"/>
      <c r="D281" s="3"/>
      <c r="E281" s="3"/>
      <c r="F281" s="3"/>
      <c r="G281" s="3"/>
      <c r="H281" s="3"/>
      <c r="I281" s="3"/>
      <c r="J281" s="3"/>
      <c r="K281" s="3"/>
      <c r="L281" s="3"/>
      <c r="M281" s="3"/>
      <c r="N281" s="3"/>
      <c r="O281" s="3"/>
      <c r="P281" s="22">
        <f t="shared" si="6"/>
        <v>6</v>
      </c>
      <c r="Q281" s="23" t="s">
        <v>404</v>
      </c>
      <c r="R281" s="23" t="s">
        <v>405</v>
      </c>
      <c r="S281" s="23" t="s">
        <v>431</v>
      </c>
      <c r="T281" s="3"/>
      <c r="U281" s="3"/>
      <c r="V281" s="3"/>
      <c r="W281" s="3"/>
      <c r="X281" s="3"/>
      <c r="Y281" s="3"/>
    </row>
    <row r="282" spans="1:25" x14ac:dyDescent="0.2">
      <c r="A282" s="3"/>
      <c r="B282" s="3"/>
      <c r="C282" s="3"/>
      <c r="D282" s="3"/>
      <c r="E282" s="3"/>
      <c r="F282" s="3"/>
      <c r="G282" s="3"/>
      <c r="H282" s="3"/>
      <c r="I282" s="3"/>
      <c r="J282" s="3"/>
      <c r="K282" s="3"/>
      <c r="L282" s="3"/>
      <c r="M282" s="3"/>
      <c r="N282" s="3"/>
      <c r="O282" s="3"/>
      <c r="P282" s="22">
        <f t="shared" si="6"/>
        <v>6</v>
      </c>
      <c r="Q282" s="23" t="s">
        <v>404</v>
      </c>
      <c r="R282" s="23" t="s">
        <v>1208</v>
      </c>
      <c r="S282" s="23" t="s">
        <v>1169</v>
      </c>
      <c r="T282" s="3"/>
      <c r="U282" s="3"/>
      <c r="V282" s="3"/>
      <c r="W282" s="3"/>
      <c r="X282" s="3"/>
      <c r="Y282" s="3"/>
    </row>
    <row r="283" spans="1:25" x14ac:dyDescent="0.2">
      <c r="A283" s="3"/>
      <c r="B283" s="3"/>
      <c r="C283" s="3"/>
      <c r="D283" s="3"/>
      <c r="E283" s="3"/>
      <c r="F283" s="3"/>
      <c r="G283" s="3"/>
      <c r="H283" s="3"/>
      <c r="I283" s="3"/>
      <c r="J283" s="3"/>
      <c r="K283" s="3"/>
      <c r="L283" s="3"/>
      <c r="M283" s="3"/>
      <c r="N283" s="3"/>
      <c r="O283" s="3"/>
      <c r="P283" s="22">
        <f t="shared" si="6"/>
        <v>6</v>
      </c>
      <c r="Q283" s="23" t="s">
        <v>404</v>
      </c>
      <c r="R283" s="23" t="s">
        <v>1214</v>
      </c>
      <c r="S283" s="23" t="s">
        <v>1215</v>
      </c>
      <c r="T283" s="3"/>
      <c r="U283" s="3"/>
      <c r="V283" s="3"/>
      <c r="W283" s="3"/>
      <c r="X283" s="3"/>
      <c r="Y283" s="3"/>
    </row>
    <row r="284" spans="1:25" x14ac:dyDescent="0.2">
      <c r="A284" s="3"/>
      <c r="B284" s="3"/>
      <c r="C284" s="3"/>
      <c r="D284" s="3"/>
      <c r="E284" s="3"/>
      <c r="F284" s="3"/>
      <c r="G284" s="3"/>
      <c r="H284" s="3"/>
      <c r="I284" s="3"/>
      <c r="J284" s="3"/>
      <c r="K284" s="3"/>
      <c r="L284" s="3"/>
      <c r="M284" s="3"/>
      <c r="N284" s="3"/>
      <c r="O284" s="3"/>
      <c r="P284" s="22">
        <f t="shared" si="6"/>
        <v>6</v>
      </c>
      <c r="Q284" s="23" t="s">
        <v>404</v>
      </c>
      <c r="R284" s="23" t="s">
        <v>406</v>
      </c>
      <c r="S284" s="23" t="s">
        <v>1141</v>
      </c>
      <c r="T284" s="3"/>
      <c r="U284" s="3"/>
      <c r="V284" s="3"/>
      <c r="W284" s="3"/>
      <c r="X284" s="3"/>
      <c r="Y284" s="3"/>
    </row>
    <row r="285" spans="1:25" x14ac:dyDescent="0.2">
      <c r="A285" s="3"/>
      <c r="B285" s="3"/>
      <c r="C285" s="3"/>
      <c r="D285" s="3"/>
      <c r="E285" s="3"/>
      <c r="F285" s="3"/>
      <c r="G285" s="3"/>
      <c r="H285" s="3"/>
      <c r="I285" s="3"/>
      <c r="J285" s="3"/>
      <c r="K285" s="3"/>
      <c r="L285" s="3"/>
      <c r="M285" s="3"/>
      <c r="N285" s="3"/>
      <c r="O285" s="3"/>
      <c r="P285" s="22">
        <f t="shared" si="6"/>
        <v>2</v>
      </c>
      <c r="Q285" s="23" t="s">
        <v>408</v>
      </c>
      <c r="R285" s="23" t="s">
        <v>1059</v>
      </c>
      <c r="S285" s="23" t="s">
        <v>1060</v>
      </c>
      <c r="T285" s="3"/>
      <c r="U285" s="3"/>
      <c r="V285" s="3"/>
      <c r="W285" s="3"/>
      <c r="X285" s="3"/>
      <c r="Y285" s="3"/>
    </row>
    <row r="286" spans="1:25" x14ac:dyDescent="0.2">
      <c r="A286" s="3"/>
      <c r="B286" s="3"/>
      <c r="C286" s="3"/>
      <c r="D286" s="3"/>
      <c r="E286" s="3"/>
      <c r="F286" s="3"/>
      <c r="G286" s="3"/>
      <c r="H286" s="3"/>
      <c r="I286" s="3"/>
      <c r="J286" s="3"/>
      <c r="K286" s="3"/>
      <c r="L286" s="3"/>
      <c r="M286" s="3"/>
      <c r="N286" s="3"/>
      <c r="O286" s="3"/>
      <c r="P286" s="22">
        <f t="shared" si="6"/>
        <v>2</v>
      </c>
      <c r="Q286" s="23" t="s">
        <v>408</v>
      </c>
      <c r="R286" s="23" t="s">
        <v>1061</v>
      </c>
      <c r="S286" s="23" t="s">
        <v>1062</v>
      </c>
      <c r="T286" s="3"/>
      <c r="U286" s="3"/>
      <c r="V286" s="3"/>
      <c r="W286" s="3"/>
      <c r="X286" s="3"/>
      <c r="Y286" s="3"/>
    </row>
    <row r="287" spans="1:25" x14ac:dyDescent="0.2">
      <c r="A287" s="3"/>
      <c r="B287" s="3"/>
      <c r="C287" s="3"/>
      <c r="D287" s="3"/>
      <c r="E287" s="3"/>
      <c r="F287" s="3"/>
      <c r="G287" s="3"/>
      <c r="H287" s="3"/>
      <c r="I287" s="3"/>
      <c r="J287" s="3"/>
      <c r="K287" s="3"/>
      <c r="L287" s="3"/>
      <c r="M287" s="3"/>
      <c r="N287" s="3"/>
      <c r="O287" s="3"/>
      <c r="P287" s="22">
        <f t="shared" si="6"/>
        <v>6</v>
      </c>
      <c r="Q287" s="23" t="s">
        <v>409</v>
      </c>
      <c r="R287" s="23" t="s">
        <v>1063</v>
      </c>
      <c r="S287" s="23" t="s">
        <v>865</v>
      </c>
      <c r="T287" s="3"/>
      <c r="U287" s="3"/>
      <c r="V287" s="3"/>
      <c r="W287" s="3"/>
      <c r="X287" s="3"/>
      <c r="Y287" s="3"/>
    </row>
    <row r="288" spans="1:25" x14ac:dyDescent="0.2">
      <c r="A288" s="3"/>
      <c r="B288" s="3"/>
      <c r="C288" s="3"/>
      <c r="D288" s="3"/>
      <c r="E288" s="3"/>
      <c r="F288" s="3"/>
      <c r="G288" s="3"/>
      <c r="H288" s="3"/>
      <c r="I288" s="3"/>
      <c r="J288" s="3"/>
      <c r="K288" s="3"/>
      <c r="L288" s="3"/>
      <c r="M288" s="3"/>
      <c r="N288" s="3"/>
      <c r="O288" s="3"/>
      <c r="P288" s="22">
        <f t="shared" si="6"/>
        <v>6</v>
      </c>
      <c r="Q288" s="23" t="s">
        <v>409</v>
      </c>
      <c r="R288" s="23" t="s">
        <v>1064</v>
      </c>
      <c r="S288" s="23" t="s">
        <v>1065</v>
      </c>
      <c r="T288" s="3"/>
      <c r="U288" s="3"/>
      <c r="V288" s="3"/>
      <c r="W288" s="3"/>
      <c r="X288" s="3"/>
      <c r="Y288" s="3"/>
    </row>
    <row r="289" spans="1:25" x14ac:dyDescent="0.2">
      <c r="A289" s="3"/>
      <c r="B289" s="3"/>
      <c r="C289" s="3"/>
      <c r="D289" s="3"/>
      <c r="E289" s="3"/>
      <c r="F289" s="3"/>
      <c r="G289" s="3"/>
      <c r="H289" s="3"/>
      <c r="I289" s="3"/>
      <c r="J289" s="3"/>
      <c r="K289" s="3"/>
      <c r="L289" s="3"/>
      <c r="M289" s="3"/>
      <c r="N289" s="3"/>
      <c r="O289" s="3"/>
      <c r="P289" s="22">
        <f t="shared" si="6"/>
        <v>6</v>
      </c>
      <c r="Q289" s="23" t="s">
        <v>409</v>
      </c>
      <c r="R289" s="23" t="s">
        <v>3364</v>
      </c>
      <c r="S289" s="23" t="s">
        <v>1067</v>
      </c>
      <c r="T289" s="3"/>
      <c r="U289" s="3"/>
      <c r="V289" s="3"/>
      <c r="W289" s="3"/>
      <c r="X289" s="3"/>
      <c r="Y289" s="3"/>
    </row>
    <row r="290" spans="1:25" x14ac:dyDescent="0.2">
      <c r="A290" s="3"/>
      <c r="B290" s="3"/>
      <c r="C290" s="3"/>
      <c r="D290" s="3"/>
      <c r="E290" s="3"/>
      <c r="F290" s="3"/>
      <c r="G290" s="3"/>
      <c r="H290" s="3"/>
      <c r="I290" s="3"/>
      <c r="J290" s="3"/>
      <c r="K290" s="3"/>
      <c r="L290" s="3"/>
      <c r="M290" s="3"/>
      <c r="N290" s="3"/>
      <c r="O290" s="3"/>
      <c r="P290" s="22">
        <f t="shared" si="6"/>
        <v>6</v>
      </c>
      <c r="Q290" s="23" t="s">
        <v>409</v>
      </c>
      <c r="R290" s="23" t="s">
        <v>1066</v>
      </c>
      <c r="S290" s="23" t="s">
        <v>1067</v>
      </c>
      <c r="T290" s="3"/>
      <c r="U290" s="3"/>
      <c r="V290" s="3"/>
      <c r="W290" s="3"/>
      <c r="X290" s="3"/>
      <c r="Y290" s="3"/>
    </row>
    <row r="291" spans="1:25" x14ac:dyDescent="0.2">
      <c r="A291" s="3"/>
      <c r="B291" s="3"/>
      <c r="C291" s="3"/>
      <c r="D291" s="3"/>
      <c r="E291" s="3"/>
      <c r="F291" s="3"/>
      <c r="G291" s="3"/>
      <c r="H291" s="3"/>
      <c r="I291" s="3"/>
      <c r="J291" s="3"/>
      <c r="K291" s="3"/>
      <c r="L291" s="3"/>
      <c r="M291" s="3"/>
      <c r="N291" s="3"/>
      <c r="O291" s="3"/>
      <c r="P291" s="22">
        <f t="shared" si="6"/>
        <v>6</v>
      </c>
      <c r="Q291" s="23" t="s">
        <v>409</v>
      </c>
      <c r="R291" s="23" t="s">
        <v>1068</v>
      </c>
      <c r="S291" s="23" t="s">
        <v>1069</v>
      </c>
      <c r="T291" s="3"/>
      <c r="U291" s="3"/>
      <c r="V291" s="3"/>
      <c r="W291" s="3"/>
      <c r="X291" s="3"/>
      <c r="Y291" s="3"/>
    </row>
    <row r="292" spans="1:25" x14ac:dyDescent="0.2">
      <c r="A292" s="3"/>
      <c r="B292" s="3"/>
      <c r="C292" s="3"/>
      <c r="D292" s="3"/>
      <c r="E292" s="3"/>
      <c r="F292" s="3"/>
      <c r="G292" s="3"/>
      <c r="H292" s="3"/>
      <c r="I292" s="3"/>
      <c r="J292" s="3"/>
      <c r="K292" s="3"/>
      <c r="L292" s="3"/>
      <c r="M292" s="3"/>
      <c r="N292" s="3"/>
      <c r="O292" s="3"/>
      <c r="P292" s="22">
        <f t="shared" si="6"/>
        <v>6</v>
      </c>
      <c r="Q292" s="23" t="s">
        <v>409</v>
      </c>
      <c r="R292" s="23" t="s">
        <v>410</v>
      </c>
      <c r="S292" s="23" t="s">
        <v>1141</v>
      </c>
      <c r="T292" s="3"/>
      <c r="U292" s="3"/>
      <c r="V292" s="3"/>
      <c r="W292" s="3"/>
      <c r="X292" s="3"/>
      <c r="Y292" s="3"/>
    </row>
    <row r="293" spans="1:25" x14ac:dyDescent="0.2">
      <c r="A293" s="3"/>
      <c r="B293" s="3"/>
      <c r="C293" s="3"/>
      <c r="D293" s="3"/>
      <c r="E293" s="3"/>
      <c r="F293" s="3"/>
      <c r="G293" s="3"/>
      <c r="H293" s="3"/>
      <c r="I293" s="3"/>
      <c r="J293" s="3"/>
      <c r="K293" s="3"/>
      <c r="L293" s="3"/>
      <c r="M293" s="3"/>
      <c r="N293" s="3"/>
      <c r="O293" s="3"/>
      <c r="P293" s="22">
        <f t="shared" si="6"/>
        <v>10</v>
      </c>
      <c r="Q293" s="23" t="s">
        <v>411</v>
      </c>
      <c r="R293" s="23" t="s">
        <v>415</v>
      </c>
      <c r="S293" s="23" t="s">
        <v>1070</v>
      </c>
      <c r="T293" s="3"/>
      <c r="U293" s="3"/>
      <c r="V293" s="3"/>
      <c r="W293" s="3"/>
      <c r="X293" s="3"/>
      <c r="Y293" s="3"/>
    </row>
    <row r="294" spans="1:25" x14ac:dyDescent="0.2">
      <c r="A294" s="3"/>
      <c r="B294" s="3"/>
      <c r="C294" s="3"/>
      <c r="D294" s="3"/>
      <c r="E294" s="3"/>
      <c r="F294" s="3"/>
      <c r="G294" s="3"/>
      <c r="H294" s="3"/>
      <c r="I294" s="3"/>
      <c r="J294" s="3"/>
      <c r="K294" s="3"/>
      <c r="L294" s="3"/>
      <c r="M294" s="3"/>
      <c r="N294" s="3"/>
      <c r="O294" s="3"/>
      <c r="P294" s="22">
        <f t="shared" si="6"/>
        <v>10</v>
      </c>
      <c r="Q294" s="23" t="s">
        <v>411</v>
      </c>
      <c r="R294" s="23" t="s">
        <v>413</v>
      </c>
      <c r="S294" s="23" t="s">
        <v>1071</v>
      </c>
      <c r="T294" s="3"/>
      <c r="U294" s="3"/>
      <c r="V294" s="3"/>
      <c r="W294" s="3"/>
      <c r="X294" s="3"/>
      <c r="Y294" s="3"/>
    </row>
    <row r="295" spans="1:25" x14ac:dyDescent="0.2">
      <c r="A295" s="3"/>
      <c r="B295" s="3"/>
      <c r="C295" s="3"/>
      <c r="D295" s="3"/>
      <c r="E295" s="3"/>
      <c r="F295" s="3"/>
      <c r="G295" s="3"/>
      <c r="H295" s="3"/>
      <c r="I295" s="3"/>
      <c r="J295" s="3"/>
      <c r="K295" s="3"/>
      <c r="L295" s="3"/>
      <c r="M295" s="3"/>
      <c r="N295" s="3"/>
      <c r="O295" s="3"/>
      <c r="P295" s="22">
        <f t="shared" si="6"/>
        <v>10</v>
      </c>
      <c r="Q295" s="23" t="s">
        <v>411</v>
      </c>
      <c r="R295" s="23" t="s">
        <v>1072</v>
      </c>
      <c r="S295" s="23" t="s">
        <v>1073</v>
      </c>
      <c r="T295" s="3"/>
      <c r="U295" s="3"/>
      <c r="V295" s="3"/>
      <c r="W295" s="3"/>
      <c r="X295" s="3"/>
      <c r="Y295" s="3"/>
    </row>
    <row r="296" spans="1:25" x14ac:dyDescent="0.2">
      <c r="A296" s="3"/>
      <c r="B296" s="3"/>
      <c r="C296" s="3"/>
      <c r="D296" s="3"/>
      <c r="E296" s="3"/>
      <c r="F296" s="3"/>
      <c r="G296" s="3"/>
      <c r="H296" s="3"/>
      <c r="I296" s="3"/>
      <c r="J296" s="3"/>
      <c r="K296" s="3"/>
      <c r="L296" s="3"/>
      <c r="M296" s="3"/>
      <c r="N296" s="3"/>
      <c r="O296" s="3"/>
      <c r="P296" s="22">
        <f t="shared" si="6"/>
        <v>10</v>
      </c>
      <c r="Q296" s="23" t="s">
        <v>411</v>
      </c>
      <c r="R296" s="23" t="s">
        <v>1074</v>
      </c>
      <c r="S296" s="23" t="s">
        <v>1075</v>
      </c>
      <c r="T296" s="3"/>
      <c r="U296" s="3"/>
      <c r="V296" s="3"/>
      <c r="W296" s="3"/>
      <c r="X296" s="3"/>
      <c r="Y296" s="3"/>
    </row>
    <row r="297" spans="1:25" x14ac:dyDescent="0.2">
      <c r="A297" s="3"/>
      <c r="B297" s="3"/>
      <c r="C297" s="3"/>
      <c r="D297" s="3"/>
      <c r="E297" s="3"/>
      <c r="F297" s="3"/>
      <c r="G297" s="3"/>
      <c r="H297" s="3"/>
      <c r="I297" s="3"/>
      <c r="J297" s="3"/>
      <c r="K297" s="3"/>
      <c r="L297" s="3"/>
      <c r="M297" s="3"/>
      <c r="N297" s="3"/>
      <c r="O297" s="3"/>
      <c r="P297" s="22">
        <f t="shared" si="6"/>
        <v>10</v>
      </c>
      <c r="Q297" s="23" t="s">
        <v>411</v>
      </c>
      <c r="R297" s="23" t="s">
        <v>3385</v>
      </c>
      <c r="S297" s="23" t="s">
        <v>1077</v>
      </c>
      <c r="T297" s="3"/>
      <c r="U297" s="3"/>
      <c r="V297" s="3"/>
      <c r="W297" s="3"/>
      <c r="X297" s="3"/>
      <c r="Y297" s="3"/>
    </row>
    <row r="298" spans="1:25" x14ac:dyDescent="0.2">
      <c r="A298" s="3"/>
      <c r="B298" s="3"/>
      <c r="C298" s="3"/>
      <c r="D298" s="3"/>
      <c r="E298" s="3"/>
      <c r="F298" s="3"/>
      <c r="G298" s="3"/>
      <c r="H298" s="3"/>
      <c r="I298" s="3"/>
      <c r="J298" s="3"/>
      <c r="K298" s="3"/>
      <c r="L298" s="3"/>
      <c r="M298" s="3"/>
      <c r="N298" s="3"/>
      <c r="O298" s="3"/>
      <c r="P298" s="22">
        <f t="shared" si="6"/>
        <v>10</v>
      </c>
      <c r="Q298" s="23" t="s">
        <v>411</v>
      </c>
      <c r="R298" s="23" t="s">
        <v>1076</v>
      </c>
      <c r="S298" s="23" t="s">
        <v>1077</v>
      </c>
      <c r="T298" s="3"/>
      <c r="U298" s="3"/>
      <c r="V298" s="3"/>
      <c r="W298" s="3"/>
      <c r="X298" s="3"/>
      <c r="Y298" s="3"/>
    </row>
    <row r="299" spans="1:25" x14ac:dyDescent="0.2">
      <c r="A299" s="3"/>
      <c r="B299" s="3"/>
      <c r="C299" s="3"/>
      <c r="D299" s="3"/>
      <c r="E299" s="3"/>
      <c r="F299" s="3"/>
      <c r="G299" s="3"/>
      <c r="H299" s="3"/>
      <c r="I299" s="3"/>
      <c r="J299" s="3"/>
      <c r="K299" s="3"/>
      <c r="L299" s="3"/>
      <c r="M299" s="3"/>
      <c r="N299" s="3"/>
      <c r="O299" s="3"/>
      <c r="P299" s="22">
        <f t="shared" si="6"/>
        <v>10</v>
      </c>
      <c r="Q299" s="23" t="s">
        <v>411</v>
      </c>
      <c r="R299" s="23" t="s">
        <v>1078</v>
      </c>
      <c r="S299" s="23" t="s">
        <v>416</v>
      </c>
      <c r="T299" s="3"/>
      <c r="U299" s="3"/>
      <c r="V299" s="3"/>
      <c r="W299" s="3"/>
      <c r="X299" s="3"/>
      <c r="Y299" s="3"/>
    </row>
    <row r="300" spans="1:25" x14ac:dyDescent="0.2">
      <c r="A300" s="3"/>
      <c r="B300" s="3"/>
      <c r="C300" s="3"/>
      <c r="D300" s="3"/>
      <c r="E300" s="3"/>
      <c r="F300" s="3"/>
      <c r="G300" s="3"/>
      <c r="H300" s="3"/>
      <c r="I300" s="3"/>
      <c r="J300" s="3"/>
      <c r="K300" s="3"/>
      <c r="L300" s="3"/>
      <c r="M300" s="3"/>
      <c r="N300" s="3"/>
      <c r="O300" s="3"/>
      <c r="P300" s="22">
        <f t="shared" si="6"/>
        <v>10</v>
      </c>
      <c r="Q300" s="23" t="s">
        <v>411</v>
      </c>
      <c r="R300" s="23" t="s">
        <v>1218</v>
      </c>
      <c r="S300" s="23" t="s">
        <v>1219</v>
      </c>
      <c r="T300" s="3"/>
      <c r="U300" s="3"/>
      <c r="V300" s="3"/>
      <c r="W300" s="3"/>
      <c r="X300" s="3"/>
      <c r="Y300" s="3"/>
    </row>
    <row r="301" spans="1:25" x14ac:dyDescent="0.2">
      <c r="A301" s="3"/>
      <c r="B301" s="3"/>
      <c r="C301" s="3"/>
      <c r="D301" s="3"/>
      <c r="E301" s="3"/>
      <c r="F301" s="3"/>
      <c r="G301" s="3"/>
      <c r="H301" s="3"/>
      <c r="I301" s="3"/>
      <c r="J301" s="3"/>
      <c r="K301" s="3"/>
      <c r="L301" s="3"/>
      <c r="M301" s="3"/>
      <c r="N301" s="3"/>
      <c r="O301" s="3"/>
      <c r="P301" s="22">
        <f t="shared" si="6"/>
        <v>10</v>
      </c>
      <c r="Q301" s="23" t="s">
        <v>411</v>
      </c>
      <c r="R301" s="23" t="s">
        <v>414</v>
      </c>
      <c r="S301" s="23" t="s">
        <v>1217</v>
      </c>
      <c r="T301" s="3"/>
      <c r="U301" s="3"/>
      <c r="V301" s="3"/>
      <c r="W301" s="3"/>
      <c r="X301" s="3"/>
      <c r="Y301" s="3"/>
    </row>
    <row r="302" spans="1:25" x14ac:dyDescent="0.2">
      <c r="A302" s="3"/>
      <c r="B302" s="3"/>
      <c r="C302" s="3"/>
      <c r="D302" s="3"/>
      <c r="E302" s="3"/>
      <c r="F302" s="3"/>
      <c r="G302" s="3"/>
      <c r="H302" s="3"/>
      <c r="I302" s="3"/>
      <c r="J302" s="3"/>
      <c r="K302" s="3"/>
      <c r="L302" s="3"/>
      <c r="M302" s="3"/>
      <c r="N302" s="3"/>
      <c r="O302" s="3"/>
      <c r="P302" s="22">
        <f t="shared" si="6"/>
        <v>10</v>
      </c>
      <c r="Q302" s="23" t="s">
        <v>411</v>
      </c>
      <c r="R302" s="23" t="s">
        <v>412</v>
      </c>
      <c r="S302" s="23" t="s">
        <v>1216</v>
      </c>
      <c r="T302" s="3"/>
      <c r="U302" s="3"/>
      <c r="V302" s="3"/>
      <c r="W302" s="3"/>
      <c r="X302" s="3"/>
      <c r="Y302" s="3"/>
    </row>
    <row r="303" spans="1:25" x14ac:dyDescent="0.2">
      <c r="A303" s="3"/>
      <c r="B303" s="3"/>
      <c r="C303" s="3"/>
      <c r="D303" s="3"/>
      <c r="E303" s="3"/>
      <c r="F303" s="3"/>
      <c r="G303" s="3"/>
      <c r="H303" s="3"/>
      <c r="I303" s="3"/>
      <c r="J303" s="3"/>
      <c r="K303" s="3"/>
      <c r="L303" s="3"/>
      <c r="M303" s="3"/>
      <c r="N303" s="3"/>
      <c r="O303" s="3"/>
      <c r="P303" s="22">
        <f t="shared" si="6"/>
        <v>7</v>
      </c>
      <c r="Q303" s="23" t="s">
        <v>417</v>
      </c>
      <c r="R303" s="23" t="s">
        <v>1079</v>
      </c>
      <c r="S303" s="23" t="s">
        <v>1080</v>
      </c>
      <c r="T303" s="3"/>
      <c r="U303" s="3"/>
      <c r="V303" s="3"/>
      <c r="W303" s="3"/>
      <c r="X303" s="3"/>
      <c r="Y303" s="3"/>
    </row>
    <row r="304" spans="1:25" x14ac:dyDescent="0.2">
      <c r="A304" s="3"/>
      <c r="B304" s="3"/>
      <c r="C304" s="3"/>
      <c r="D304" s="3"/>
      <c r="E304" s="3"/>
      <c r="F304" s="3"/>
      <c r="G304" s="3"/>
      <c r="H304" s="3"/>
      <c r="I304" s="3"/>
      <c r="J304" s="3"/>
      <c r="K304" s="3"/>
      <c r="L304" s="3"/>
      <c r="M304" s="3"/>
      <c r="N304" s="3"/>
      <c r="O304" s="3"/>
      <c r="P304" s="22">
        <f t="shared" si="6"/>
        <v>7</v>
      </c>
      <c r="Q304" s="23" t="s">
        <v>417</v>
      </c>
      <c r="R304" s="23" t="s">
        <v>419</v>
      </c>
      <c r="S304" s="23" t="s">
        <v>1081</v>
      </c>
      <c r="T304" s="3"/>
      <c r="U304" s="3"/>
      <c r="V304" s="3"/>
      <c r="W304" s="3"/>
      <c r="X304" s="3"/>
      <c r="Y304" s="3"/>
    </row>
    <row r="305" spans="1:25" x14ac:dyDescent="0.2">
      <c r="A305" s="3"/>
      <c r="B305" s="3"/>
      <c r="C305" s="3"/>
      <c r="D305" s="3"/>
      <c r="E305" s="3"/>
      <c r="F305" s="3"/>
      <c r="G305" s="3"/>
      <c r="H305" s="3"/>
      <c r="I305" s="3"/>
      <c r="J305" s="3"/>
      <c r="K305" s="3"/>
      <c r="L305" s="3"/>
      <c r="M305" s="3"/>
      <c r="N305" s="3"/>
      <c r="O305" s="3"/>
      <c r="P305" s="22">
        <f t="shared" si="6"/>
        <v>7</v>
      </c>
      <c r="Q305" s="23" t="s">
        <v>417</v>
      </c>
      <c r="R305" s="23" t="s">
        <v>418</v>
      </c>
      <c r="S305" s="23" t="s">
        <v>1082</v>
      </c>
      <c r="T305" s="3"/>
      <c r="U305" s="3"/>
      <c r="V305" s="3"/>
      <c r="W305" s="3"/>
      <c r="X305" s="3"/>
      <c r="Y305" s="3"/>
    </row>
    <row r="306" spans="1:25" x14ac:dyDescent="0.2">
      <c r="A306" s="3"/>
      <c r="B306" s="3"/>
      <c r="C306" s="3"/>
      <c r="D306" s="3"/>
      <c r="E306" s="3"/>
      <c r="F306" s="3"/>
      <c r="G306" s="3"/>
      <c r="H306" s="3"/>
      <c r="I306" s="3"/>
      <c r="J306" s="3"/>
      <c r="K306" s="3"/>
      <c r="L306" s="3"/>
      <c r="M306" s="3"/>
      <c r="N306" s="3"/>
      <c r="O306" s="3"/>
      <c r="P306" s="22">
        <f t="shared" si="6"/>
        <v>7</v>
      </c>
      <c r="Q306" s="23" t="s">
        <v>417</v>
      </c>
      <c r="R306" s="23" t="s">
        <v>420</v>
      </c>
      <c r="S306" s="23" t="s">
        <v>1083</v>
      </c>
      <c r="T306" s="3"/>
      <c r="U306" s="3"/>
      <c r="V306" s="3"/>
      <c r="W306" s="3"/>
      <c r="X306" s="3"/>
      <c r="Y306" s="3"/>
    </row>
    <row r="307" spans="1:25" x14ac:dyDescent="0.2">
      <c r="A307" s="3"/>
      <c r="B307" s="3"/>
      <c r="C307" s="3"/>
      <c r="D307" s="3"/>
      <c r="E307" s="3"/>
      <c r="F307" s="3"/>
      <c r="G307" s="3"/>
      <c r="H307" s="3"/>
      <c r="I307" s="3"/>
      <c r="J307" s="3"/>
      <c r="K307" s="3"/>
      <c r="L307" s="3"/>
      <c r="M307" s="3"/>
      <c r="N307" s="3"/>
      <c r="O307" s="3"/>
      <c r="P307" s="22">
        <f t="shared" si="6"/>
        <v>7</v>
      </c>
      <c r="Q307" s="23" t="s">
        <v>417</v>
      </c>
      <c r="R307" s="23" t="s">
        <v>1084</v>
      </c>
      <c r="S307" s="23" t="s">
        <v>1085</v>
      </c>
      <c r="T307" s="3"/>
      <c r="U307" s="3"/>
      <c r="V307" s="3"/>
      <c r="W307" s="3"/>
      <c r="X307" s="3"/>
      <c r="Y307" s="3"/>
    </row>
    <row r="308" spans="1:25" x14ac:dyDescent="0.2">
      <c r="A308" s="3"/>
      <c r="B308" s="3"/>
      <c r="C308" s="3"/>
      <c r="D308" s="3"/>
      <c r="E308" s="3"/>
      <c r="F308" s="3"/>
      <c r="G308" s="3"/>
      <c r="H308" s="3"/>
      <c r="I308" s="3"/>
      <c r="J308" s="3"/>
      <c r="K308" s="3"/>
      <c r="L308" s="3"/>
      <c r="M308" s="3"/>
      <c r="N308" s="3"/>
      <c r="O308" s="3"/>
      <c r="P308" s="22">
        <f t="shared" si="6"/>
        <v>7</v>
      </c>
      <c r="Q308" s="23" t="s">
        <v>417</v>
      </c>
      <c r="R308" s="23" t="s">
        <v>1086</v>
      </c>
      <c r="S308" s="23" t="s">
        <v>1087</v>
      </c>
      <c r="T308" s="3"/>
      <c r="U308" s="3"/>
      <c r="V308" s="3"/>
      <c r="W308" s="3"/>
      <c r="X308" s="3"/>
      <c r="Y308" s="3"/>
    </row>
    <row r="309" spans="1:25" x14ac:dyDescent="0.2">
      <c r="A309" s="3"/>
      <c r="B309" s="3"/>
      <c r="C309" s="3"/>
      <c r="D309" s="3"/>
      <c r="E309" s="3"/>
      <c r="F309" s="3"/>
      <c r="G309" s="3"/>
      <c r="H309" s="3"/>
      <c r="I309" s="3"/>
      <c r="J309" s="3"/>
      <c r="K309" s="3"/>
      <c r="L309" s="3"/>
      <c r="M309" s="3"/>
      <c r="N309" s="3"/>
      <c r="O309" s="3"/>
      <c r="P309" s="22">
        <f t="shared" si="6"/>
        <v>7</v>
      </c>
      <c r="Q309" s="23" t="s">
        <v>417</v>
      </c>
      <c r="R309" s="23" t="s">
        <v>1220</v>
      </c>
      <c r="S309" s="23" t="s">
        <v>1221</v>
      </c>
      <c r="T309" s="3"/>
      <c r="U309" s="3"/>
      <c r="V309" s="3"/>
      <c r="W309" s="3"/>
      <c r="X309" s="3"/>
      <c r="Y309" s="3"/>
    </row>
    <row r="310" spans="1:25" x14ac:dyDescent="0.2">
      <c r="A310" s="3"/>
      <c r="B310" s="3"/>
      <c r="C310" s="3"/>
      <c r="D310" s="3"/>
      <c r="E310" s="3"/>
      <c r="F310" s="3"/>
      <c r="G310" s="3"/>
      <c r="H310" s="3"/>
      <c r="I310" s="3"/>
      <c r="J310" s="3"/>
      <c r="K310" s="3"/>
      <c r="L310" s="3"/>
      <c r="M310" s="3"/>
      <c r="N310" s="3"/>
      <c r="O310" s="3"/>
      <c r="P310" s="22">
        <f t="shared" si="6"/>
        <v>1</v>
      </c>
      <c r="Q310" s="23" t="s">
        <v>2106</v>
      </c>
      <c r="R310" s="23" t="s">
        <v>3386</v>
      </c>
      <c r="S310" s="23" t="s">
        <v>1141</v>
      </c>
      <c r="T310" s="3"/>
      <c r="U310" s="3"/>
      <c r="V310" s="3"/>
      <c r="W310" s="3"/>
      <c r="X310" s="3"/>
      <c r="Y310" s="3"/>
    </row>
    <row r="311" spans="1:25" x14ac:dyDescent="0.2">
      <c r="A311" s="3"/>
      <c r="B311" s="3"/>
      <c r="C311" s="3"/>
      <c r="D311" s="3"/>
      <c r="E311" s="3"/>
      <c r="F311" s="3"/>
      <c r="G311" s="3"/>
      <c r="H311" s="3"/>
      <c r="I311" s="3"/>
      <c r="J311" s="3"/>
      <c r="K311" s="3"/>
      <c r="L311" s="3"/>
      <c r="M311" s="3"/>
      <c r="N311" s="3"/>
      <c r="O311" s="3"/>
      <c r="P311" s="22">
        <f t="shared" si="6"/>
        <v>2</v>
      </c>
      <c r="Q311" s="23" t="s">
        <v>421</v>
      </c>
      <c r="R311" s="23" t="s">
        <v>1042</v>
      </c>
      <c r="S311" s="23" t="s">
        <v>1043</v>
      </c>
      <c r="T311" s="3"/>
      <c r="U311" s="3"/>
      <c r="V311" s="3"/>
      <c r="W311" s="3"/>
      <c r="X311" s="3"/>
      <c r="Y311" s="3"/>
    </row>
    <row r="312" spans="1:25" x14ac:dyDescent="0.2">
      <c r="A312" s="3"/>
      <c r="B312" s="3"/>
      <c r="C312" s="3"/>
      <c r="D312" s="3"/>
      <c r="E312" s="3"/>
      <c r="F312" s="3"/>
      <c r="G312" s="3"/>
      <c r="H312" s="3"/>
      <c r="I312" s="3"/>
      <c r="J312" s="3"/>
      <c r="K312" s="3"/>
      <c r="L312" s="3"/>
      <c r="M312" s="3"/>
      <c r="N312" s="3"/>
      <c r="O312" s="3"/>
      <c r="P312" s="22">
        <f t="shared" si="6"/>
        <v>2</v>
      </c>
      <c r="Q312" s="23" t="s">
        <v>421</v>
      </c>
      <c r="R312" s="23" t="s">
        <v>422</v>
      </c>
      <c r="S312" s="23" t="s">
        <v>1141</v>
      </c>
      <c r="T312" s="3"/>
      <c r="U312" s="3"/>
      <c r="V312" s="3"/>
      <c r="W312" s="3"/>
      <c r="X312" s="3"/>
      <c r="Y312" s="3"/>
    </row>
    <row r="313" spans="1:25" x14ac:dyDescent="0.2">
      <c r="A313" s="3"/>
      <c r="B313" s="3"/>
      <c r="C313" s="3"/>
      <c r="D313" s="3"/>
      <c r="E313" s="3"/>
      <c r="F313" s="3"/>
      <c r="G313" s="3"/>
      <c r="H313" s="3"/>
      <c r="I313" s="3"/>
      <c r="J313" s="3"/>
      <c r="K313" s="3"/>
      <c r="L313" s="3"/>
      <c r="M313" s="3"/>
      <c r="N313" s="3"/>
      <c r="O313" s="3"/>
      <c r="P313" s="22">
        <f t="shared" si="6"/>
        <v>6</v>
      </c>
      <c r="Q313" s="23" t="s">
        <v>423</v>
      </c>
      <c r="R313" s="23" t="s">
        <v>3366</v>
      </c>
      <c r="S313" s="23" t="s">
        <v>1975</v>
      </c>
      <c r="T313" s="3"/>
      <c r="U313" s="3"/>
      <c r="V313" s="3"/>
      <c r="W313" s="3"/>
      <c r="X313" s="3"/>
      <c r="Y313" s="3"/>
    </row>
    <row r="314" spans="1:25" x14ac:dyDescent="0.2">
      <c r="A314" s="3"/>
      <c r="B314" s="3"/>
      <c r="C314" s="3"/>
      <c r="D314" s="3"/>
      <c r="E314" s="3"/>
      <c r="F314" s="3"/>
      <c r="G314" s="3"/>
      <c r="H314" s="3"/>
      <c r="I314" s="3"/>
      <c r="J314" s="3"/>
      <c r="K314" s="3"/>
      <c r="L314" s="3"/>
      <c r="M314" s="3"/>
      <c r="N314" s="3"/>
      <c r="O314" s="3"/>
      <c r="P314" s="22">
        <f t="shared" si="6"/>
        <v>6</v>
      </c>
      <c r="Q314" s="23" t="s">
        <v>423</v>
      </c>
      <c r="R314" s="23" t="s">
        <v>424</v>
      </c>
      <c r="S314" s="23" t="s">
        <v>433</v>
      </c>
      <c r="T314" s="3"/>
      <c r="U314" s="3"/>
      <c r="V314" s="3"/>
      <c r="W314" s="3"/>
      <c r="X314" s="3"/>
      <c r="Y314" s="3"/>
    </row>
    <row r="315" spans="1:25" x14ac:dyDescent="0.2">
      <c r="A315" s="3"/>
      <c r="B315" s="3"/>
      <c r="C315" s="3"/>
      <c r="D315" s="3"/>
      <c r="E315" s="3"/>
      <c r="F315" s="3"/>
      <c r="G315" s="3"/>
      <c r="H315" s="3"/>
      <c r="I315" s="3"/>
      <c r="J315" s="3"/>
      <c r="K315" s="3"/>
      <c r="L315" s="3"/>
      <c r="M315" s="3"/>
      <c r="N315" s="3"/>
      <c r="O315" s="3"/>
      <c r="P315" s="22">
        <f t="shared" si="6"/>
        <v>6</v>
      </c>
      <c r="Q315" s="23" t="s">
        <v>423</v>
      </c>
      <c r="R315" s="23" t="s">
        <v>1225</v>
      </c>
      <c r="S315" s="23" t="s">
        <v>1226</v>
      </c>
      <c r="T315" s="3"/>
      <c r="U315" s="3"/>
      <c r="V315" s="3"/>
      <c r="W315" s="3"/>
      <c r="X315" s="3"/>
      <c r="Y315" s="3"/>
    </row>
    <row r="316" spans="1:25" x14ac:dyDescent="0.2">
      <c r="A316" s="3"/>
      <c r="B316" s="3"/>
      <c r="C316" s="3"/>
      <c r="D316" s="3"/>
      <c r="E316" s="3"/>
      <c r="F316" s="3"/>
      <c r="G316" s="3"/>
      <c r="H316" s="3"/>
      <c r="I316" s="3"/>
      <c r="J316" s="3"/>
      <c r="K316" s="3"/>
      <c r="L316" s="3"/>
      <c r="M316" s="3"/>
      <c r="N316" s="3"/>
      <c r="O316" s="3"/>
      <c r="P316" s="22">
        <f t="shared" si="6"/>
        <v>6</v>
      </c>
      <c r="Q316" s="23" t="s">
        <v>423</v>
      </c>
      <c r="R316" s="23" t="s">
        <v>1222</v>
      </c>
      <c r="S316" s="23" t="s">
        <v>1169</v>
      </c>
      <c r="T316" s="3"/>
      <c r="U316" s="3"/>
      <c r="V316" s="3"/>
      <c r="W316" s="3"/>
      <c r="X316" s="3"/>
      <c r="Y316" s="3"/>
    </row>
    <row r="317" spans="1:25" x14ac:dyDescent="0.2">
      <c r="A317" s="3"/>
      <c r="B317" s="3"/>
      <c r="C317" s="3"/>
      <c r="D317" s="3"/>
      <c r="E317" s="3"/>
      <c r="F317" s="3"/>
      <c r="G317" s="3"/>
      <c r="H317" s="3"/>
      <c r="I317" s="3"/>
      <c r="J317" s="3"/>
      <c r="K317" s="3"/>
      <c r="L317" s="3"/>
      <c r="M317" s="3"/>
      <c r="N317" s="3"/>
      <c r="O317" s="3"/>
      <c r="P317" s="22">
        <f t="shared" si="6"/>
        <v>6</v>
      </c>
      <c r="Q317" s="23" t="s">
        <v>423</v>
      </c>
      <c r="R317" s="23" t="s">
        <v>1223</v>
      </c>
      <c r="S317" s="23" t="s">
        <v>1224</v>
      </c>
      <c r="T317" s="3"/>
      <c r="U317" s="3"/>
      <c r="V317" s="3"/>
      <c r="W317" s="3"/>
      <c r="X317" s="3"/>
      <c r="Y317" s="3"/>
    </row>
    <row r="318" spans="1:25" x14ac:dyDescent="0.2">
      <c r="A318" s="3"/>
      <c r="B318" s="3"/>
      <c r="C318" s="3"/>
      <c r="D318" s="3"/>
      <c r="E318" s="3"/>
      <c r="F318" s="3"/>
      <c r="G318" s="3"/>
      <c r="H318" s="3"/>
      <c r="I318" s="3"/>
      <c r="J318" s="3"/>
      <c r="K318" s="3"/>
      <c r="L318" s="3"/>
      <c r="M318" s="3"/>
      <c r="N318" s="3"/>
      <c r="O318" s="3"/>
      <c r="P318" s="22">
        <f t="shared" si="6"/>
        <v>6</v>
      </c>
      <c r="Q318" s="23" t="s">
        <v>423</v>
      </c>
      <c r="R318" s="23" t="s">
        <v>1227</v>
      </c>
      <c r="S318" s="23" t="s">
        <v>1144</v>
      </c>
      <c r="T318" s="3"/>
      <c r="U318" s="3"/>
      <c r="V318" s="3"/>
      <c r="W318" s="3"/>
      <c r="X318" s="3"/>
      <c r="Y318" s="3"/>
    </row>
    <row r="319" spans="1:25" x14ac:dyDescent="0.2">
      <c r="A319" s="3"/>
      <c r="B319" s="3"/>
      <c r="C319" s="3"/>
      <c r="D319" s="3"/>
      <c r="E319" s="3"/>
      <c r="F319" s="3"/>
      <c r="G319" s="3"/>
      <c r="H319" s="3"/>
      <c r="I319" s="3"/>
      <c r="J319" s="3"/>
      <c r="K319" s="3"/>
      <c r="L319" s="3"/>
      <c r="M319" s="3"/>
      <c r="N319" s="3"/>
      <c r="O319" s="3"/>
      <c r="P319" s="22">
        <f t="shared" si="6"/>
        <v>2</v>
      </c>
      <c r="Q319" s="23" t="s">
        <v>425</v>
      </c>
      <c r="R319" s="23" t="s">
        <v>426</v>
      </c>
      <c r="S319" s="23" t="s">
        <v>1088</v>
      </c>
      <c r="T319" s="3"/>
      <c r="U319" s="3"/>
      <c r="V319" s="3"/>
      <c r="W319" s="3"/>
      <c r="X319" s="3"/>
      <c r="Y319" s="3"/>
    </row>
    <row r="320" spans="1:25" x14ac:dyDescent="0.2">
      <c r="A320" s="3"/>
      <c r="B320" s="3"/>
      <c r="C320" s="3"/>
      <c r="D320" s="3"/>
      <c r="E320" s="3"/>
      <c r="F320" s="3"/>
      <c r="G320" s="3"/>
      <c r="H320" s="3"/>
      <c r="I320" s="3"/>
      <c r="J320" s="3"/>
      <c r="K320" s="3"/>
      <c r="L320" s="3"/>
      <c r="M320" s="3"/>
      <c r="N320" s="3"/>
      <c r="O320" s="3"/>
      <c r="P320" s="22">
        <f t="shared" si="6"/>
        <v>2</v>
      </c>
      <c r="Q320" s="23" t="s">
        <v>425</v>
      </c>
      <c r="R320" s="23" t="s">
        <v>1089</v>
      </c>
      <c r="S320" s="23" t="s">
        <v>1090</v>
      </c>
      <c r="T320" s="3"/>
      <c r="U320" s="3"/>
      <c r="V320" s="3"/>
      <c r="W320" s="3"/>
      <c r="X320" s="3"/>
      <c r="Y320" s="3"/>
    </row>
    <row r="321" spans="1:25" x14ac:dyDescent="0.2">
      <c r="A321" s="3"/>
      <c r="B321" s="3"/>
      <c r="C321" s="3"/>
      <c r="D321" s="3"/>
      <c r="E321" s="3"/>
      <c r="F321" s="3"/>
      <c r="G321" s="3"/>
      <c r="H321" s="3"/>
      <c r="I321" s="3"/>
      <c r="J321" s="3"/>
      <c r="K321" s="3"/>
      <c r="L321" s="3"/>
      <c r="M321" s="3"/>
      <c r="N321" s="3"/>
      <c r="O321" s="3"/>
      <c r="P321" s="22">
        <f t="shared" si="6"/>
        <v>4</v>
      </c>
      <c r="Q321" s="23" t="s">
        <v>427</v>
      </c>
      <c r="R321" s="23" t="s">
        <v>428</v>
      </c>
      <c r="S321" s="23" t="s">
        <v>894</v>
      </c>
      <c r="T321" s="3"/>
      <c r="U321" s="3"/>
      <c r="V321" s="3"/>
      <c r="W321" s="3"/>
      <c r="X321" s="3"/>
      <c r="Y321" s="3"/>
    </row>
    <row r="322" spans="1:25" x14ac:dyDescent="0.2">
      <c r="A322" s="3"/>
      <c r="B322" s="3"/>
      <c r="C322" s="3"/>
      <c r="D322" s="3"/>
      <c r="E322" s="3"/>
      <c r="F322" s="3"/>
      <c r="G322" s="3"/>
      <c r="H322" s="3"/>
      <c r="I322" s="3"/>
      <c r="J322" s="3"/>
      <c r="K322" s="3"/>
      <c r="L322" s="3"/>
      <c r="M322" s="3"/>
      <c r="N322" s="3"/>
      <c r="O322" s="3"/>
      <c r="P322" s="22">
        <f t="shared" si="6"/>
        <v>4</v>
      </c>
      <c r="Q322" s="23" t="s">
        <v>427</v>
      </c>
      <c r="R322" s="23" t="s">
        <v>1091</v>
      </c>
      <c r="S322" s="23" t="s">
        <v>1092</v>
      </c>
      <c r="T322" s="3"/>
      <c r="U322" s="3"/>
      <c r="V322" s="3"/>
      <c r="W322" s="3"/>
      <c r="X322" s="3"/>
      <c r="Y322" s="3"/>
    </row>
    <row r="323" spans="1:25" x14ac:dyDescent="0.2">
      <c r="A323" s="3"/>
      <c r="B323" s="3"/>
      <c r="C323" s="3"/>
      <c r="D323" s="3"/>
      <c r="E323" s="3"/>
      <c r="F323" s="3"/>
      <c r="G323" s="3"/>
      <c r="H323" s="3"/>
      <c r="I323" s="3"/>
      <c r="J323" s="3"/>
      <c r="K323" s="3"/>
      <c r="L323" s="3"/>
      <c r="M323" s="3"/>
      <c r="N323" s="3"/>
      <c r="O323" s="3"/>
      <c r="P323" s="22">
        <f t="shared" si="6"/>
        <v>4</v>
      </c>
      <c r="Q323" s="23" t="s">
        <v>427</v>
      </c>
      <c r="R323" s="23" t="s">
        <v>430</v>
      </c>
      <c r="S323" s="23" t="s">
        <v>1093</v>
      </c>
      <c r="T323" s="3"/>
      <c r="U323" s="3"/>
      <c r="V323" s="3"/>
      <c r="W323" s="3"/>
      <c r="X323" s="3"/>
      <c r="Y323" s="3"/>
    </row>
    <row r="324" spans="1:25" x14ac:dyDescent="0.2">
      <c r="A324" s="3"/>
      <c r="B324" s="3"/>
      <c r="C324" s="3"/>
      <c r="D324" s="3"/>
      <c r="E324" s="3"/>
      <c r="F324" s="3"/>
      <c r="G324" s="3"/>
      <c r="H324" s="3"/>
      <c r="I324" s="3"/>
      <c r="J324" s="3"/>
      <c r="K324" s="3"/>
      <c r="L324" s="3"/>
      <c r="M324" s="3"/>
      <c r="N324" s="3"/>
      <c r="O324" s="3"/>
      <c r="P324" s="22">
        <f t="shared" ref="P324:P387" si="7">COUNTIF($Q$3:$Q$436,Q324)</f>
        <v>4</v>
      </c>
      <c r="Q324" s="23" t="s">
        <v>427</v>
      </c>
      <c r="R324" s="23" t="s">
        <v>429</v>
      </c>
      <c r="S324" s="23" t="s">
        <v>1228</v>
      </c>
      <c r="T324" s="3"/>
      <c r="U324" s="3"/>
      <c r="V324" s="3"/>
      <c r="W324" s="3"/>
      <c r="X324" s="3"/>
      <c r="Y324" s="3"/>
    </row>
    <row r="325" spans="1:25" x14ac:dyDescent="0.2">
      <c r="A325" s="3"/>
      <c r="B325" s="3"/>
      <c r="C325" s="3"/>
      <c r="D325" s="3"/>
      <c r="E325" s="3"/>
      <c r="F325" s="3"/>
      <c r="G325" s="3"/>
      <c r="H325" s="3"/>
      <c r="I325" s="3"/>
      <c r="J325" s="3"/>
      <c r="K325" s="3"/>
      <c r="L325" s="3"/>
      <c r="M325" s="3"/>
      <c r="N325" s="3"/>
      <c r="O325" s="3"/>
      <c r="P325" s="22">
        <f t="shared" si="7"/>
        <v>4</v>
      </c>
      <c r="Q325" s="23" t="s">
        <v>432</v>
      </c>
      <c r="R325" s="23" t="s">
        <v>1094</v>
      </c>
      <c r="S325" s="23" t="s">
        <v>433</v>
      </c>
      <c r="T325" s="3"/>
      <c r="U325" s="3"/>
      <c r="V325" s="3"/>
      <c r="W325" s="3"/>
      <c r="X325" s="3"/>
      <c r="Y325" s="3"/>
    </row>
    <row r="326" spans="1:25" x14ac:dyDescent="0.2">
      <c r="A326" s="3"/>
      <c r="B326" s="3"/>
      <c r="C326" s="3"/>
      <c r="D326" s="3"/>
      <c r="E326" s="3"/>
      <c r="F326" s="3"/>
      <c r="G326" s="3"/>
      <c r="H326" s="3"/>
      <c r="I326" s="3"/>
      <c r="J326" s="3"/>
      <c r="K326" s="3"/>
      <c r="L326" s="3"/>
      <c r="M326" s="3"/>
      <c r="N326" s="3"/>
      <c r="O326" s="3"/>
      <c r="P326" s="22">
        <f t="shared" si="7"/>
        <v>4</v>
      </c>
      <c r="Q326" s="23" t="s">
        <v>432</v>
      </c>
      <c r="R326" s="23" t="s">
        <v>1233</v>
      </c>
      <c r="S326" s="23" t="s">
        <v>1234</v>
      </c>
      <c r="T326" s="3"/>
      <c r="U326" s="3"/>
      <c r="V326" s="3"/>
      <c r="W326" s="3"/>
      <c r="X326" s="3"/>
      <c r="Y326" s="3"/>
    </row>
    <row r="327" spans="1:25" x14ac:dyDescent="0.2">
      <c r="A327" s="3"/>
      <c r="B327" s="3"/>
      <c r="C327" s="3"/>
      <c r="D327" s="3"/>
      <c r="E327" s="3"/>
      <c r="F327" s="3"/>
      <c r="G327" s="3"/>
      <c r="H327" s="3"/>
      <c r="I327" s="3"/>
      <c r="J327" s="3"/>
      <c r="K327" s="3"/>
      <c r="L327" s="3"/>
      <c r="M327" s="3"/>
      <c r="N327" s="3"/>
      <c r="O327" s="3"/>
      <c r="P327" s="22">
        <f t="shared" si="7"/>
        <v>4</v>
      </c>
      <c r="Q327" s="23" t="s">
        <v>432</v>
      </c>
      <c r="R327" s="23" t="s">
        <v>1231</v>
      </c>
      <c r="S327" s="23" t="s">
        <v>1232</v>
      </c>
      <c r="T327" s="3"/>
      <c r="U327" s="3"/>
      <c r="V327" s="3"/>
      <c r="W327" s="3"/>
      <c r="X327" s="3"/>
      <c r="Y327" s="3"/>
    </row>
    <row r="328" spans="1:25" x14ac:dyDescent="0.2">
      <c r="A328" s="3"/>
      <c r="B328" s="3"/>
      <c r="C328" s="3"/>
      <c r="D328" s="3"/>
      <c r="E328" s="3"/>
      <c r="F328" s="3"/>
      <c r="G328" s="3"/>
      <c r="H328" s="3"/>
      <c r="I328" s="3"/>
      <c r="J328" s="3"/>
      <c r="K328" s="3"/>
      <c r="L328" s="3"/>
      <c r="M328" s="3"/>
      <c r="N328" s="3"/>
      <c r="O328" s="3"/>
      <c r="P328" s="22">
        <f t="shared" si="7"/>
        <v>4</v>
      </c>
      <c r="Q328" s="23" t="s">
        <v>432</v>
      </c>
      <c r="R328" s="23" t="s">
        <v>1229</v>
      </c>
      <c r="S328" s="23" t="s">
        <v>1230</v>
      </c>
      <c r="T328" s="3"/>
      <c r="U328" s="3"/>
      <c r="V328" s="3"/>
      <c r="W328" s="3"/>
      <c r="X328" s="3"/>
      <c r="Y328" s="3"/>
    </row>
    <row r="329" spans="1:25" x14ac:dyDescent="0.2">
      <c r="A329" s="3"/>
      <c r="B329" s="3"/>
      <c r="C329" s="3"/>
      <c r="D329" s="3"/>
      <c r="E329" s="3"/>
      <c r="F329" s="3"/>
      <c r="G329" s="3"/>
      <c r="H329" s="3"/>
      <c r="I329" s="3"/>
      <c r="J329" s="3"/>
      <c r="K329" s="3"/>
      <c r="L329" s="3"/>
      <c r="M329" s="3"/>
      <c r="N329" s="3"/>
      <c r="O329" s="3"/>
      <c r="P329" s="22">
        <f t="shared" si="7"/>
        <v>2</v>
      </c>
      <c r="Q329" s="23" t="s">
        <v>434</v>
      </c>
      <c r="R329" s="23" t="s">
        <v>435</v>
      </c>
      <c r="S329" s="23" t="s">
        <v>431</v>
      </c>
      <c r="T329" s="3"/>
      <c r="U329" s="3"/>
      <c r="V329" s="3"/>
      <c r="W329" s="3"/>
      <c r="X329" s="3"/>
      <c r="Y329" s="3"/>
    </row>
    <row r="330" spans="1:25" x14ac:dyDescent="0.2">
      <c r="A330" s="3"/>
      <c r="B330" s="3"/>
      <c r="C330" s="3"/>
      <c r="D330" s="3"/>
      <c r="E330" s="3"/>
      <c r="F330" s="3"/>
      <c r="G330" s="3"/>
      <c r="H330" s="3"/>
      <c r="I330" s="3"/>
      <c r="J330" s="3"/>
      <c r="K330" s="3"/>
      <c r="L330" s="3"/>
      <c r="M330" s="3"/>
      <c r="N330" s="3"/>
      <c r="O330" s="3"/>
      <c r="P330" s="22">
        <f t="shared" si="7"/>
        <v>2</v>
      </c>
      <c r="Q330" s="23" t="s">
        <v>434</v>
      </c>
      <c r="R330" s="23" t="s">
        <v>436</v>
      </c>
      <c r="S330" s="23" t="s">
        <v>1235</v>
      </c>
      <c r="T330" s="3"/>
      <c r="U330" s="3"/>
      <c r="V330" s="3"/>
      <c r="W330" s="3"/>
      <c r="X330" s="3"/>
      <c r="Y330" s="3"/>
    </row>
    <row r="331" spans="1:25" x14ac:dyDescent="0.2">
      <c r="A331" s="3"/>
      <c r="B331" s="3"/>
      <c r="C331" s="3"/>
      <c r="D331" s="3"/>
      <c r="E331" s="3"/>
      <c r="F331" s="3"/>
      <c r="G331" s="3"/>
      <c r="H331" s="3"/>
      <c r="I331" s="3"/>
      <c r="J331" s="3"/>
      <c r="K331" s="3"/>
      <c r="L331" s="3"/>
      <c r="M331" s="3"/>
      <c r="N331" s="3"/>
      <c r="O331" s="3"/>
      <c r="P331" s="22">
        <f t="shared" si="7"/>
        <v>4</v>
      </c>
      <c r="Q331" s="23" t="s">
        <v>437</v>
      </c>
      <c r="R331" s="23" t="s">
        <v>438</v>
      </c>
      <c r="S331" s="23" t="s">
        <v>439</v>
      </c>
      <c r="T331" s="3"/>
      <c r="U331" s="3"/>
      <c r="V331" s="3"/>
      <c r="W331" s="3"/>
      <c r="X331" s="3"/>
      <c r="Y331" s="3"/>
    </row>
    <row r="332" spans="1:25" x14ac:dyDescent="0.2">
      <c r="A332" s="3"/>
      <c r="B332" s="3"/>
      <c r="C332" s="3"/>
      <c r="D332" s="3"/>
      <c r="E332" s="3"/>
      <c r="F332" s="3"/>
      <c r="G332" s="3"/>
      <c r="H332" s="3"/>
      <c r="I332" s="3"/>
      <c r="J332" s="3"/>
      <c r="K332" s="3"/>
      <c r="L332" s="3"/>
      <c r="M332" s="3"/>
      <c r="N332" s="3"/>
      <c r="O332" s="3"/>
      <c r="P332" s="22">
        <f t="shared" si="7"/>
        <v>4</v>
      </c>
      <c r="Q332" s="23" t="s">
        <v>437</v>
      </c>
      <c r="R332" s="23" t="s">
        <v>440</v>
      </c>
      <c r="S332" s="23" t="s">
        <v>441</v>
      </c>
      <c r="T332" s="3"/>
      <c r="U332" s="3"/>
      <c r="V332" s="3"/>
      <c r="W332" s="3"/>
      <c r="X332" s="3"/>
      <c r="Y332" s="3"/>
    </row>
    <row r="333" spans="1:25" x14ac:dyDescent="0.2">
      <c r="A333" s="3"/>
      <c r="B333" s="3"/>
      <c r="C333" s="3"/>
      <c r="D333" s="3"/>
      <c r="E333" s="3"/>
      <c r="F333" s="3"/>
      <c r="G333" s="3"/>
      <c r="H333" s="3"/>
      <c r="I333" s="3"/>
      <c r="J333" s="3"/>
      <c r="K333" s="3"/>
      <c r="L333" s="3"/>
      <c r="M333" s="3"/>
      <c r="N333" s="3"/>
      <c r="O333" s="3"/>
      <c r="P333" s="22">
        <f t="shared" si="7"/>
        <v>4</v>
      </c>
      <c r="Q333" s="23" t="s">
        <v>437</v>
      </c>
      <c r="R333" s="23" t="s">
        <v>443</v>
      </c>
      <c r="S333" s="23" t="s">
        <v>1237</v>
      </c>
      <c r="T333" s="3"/>
      <c r="U333" s="3"/>
      <c r="V333" s="3"/>
      <c r="W333" s="3"/>
      <c r="X333" s="3"/>
      <c r="Y333" s="3"/>
    </row>
    <row r="334" spans="1:25" x14ac:dyDescent="0.2">
      <c r="A334" s="3"/>
      <c r="B334" s="3"/>
      <c r="C334" s="3"/>
      <c r="D334" s="3"/>
      <c r="E334" s="3"/>
      <c r="F334" s="3"/>
      <c r="G334" s="3"/>
      <c r="H334" s="3"/>
      <c r="I334" s="3"/>
      <c r="J334" s="3"/>
      <c r="K334" s="3"/>
      <c r="L334" s="3"/>
      <c r="M334" s="3"/>
      <c r="N334" s="3"/>
      <c r="O334" s="3"/>
      <c r="P334" s="22">
        <f t="shared" si="7"/>
        <v>4</v>
      </c>
      <c r="Q334" s="23" t="s">
        <v>437</v>
      </c>
      <c r="R334" s="23" t="s">
        <v>442</v>
      </c>
      <c r="S334" s="30" t="s">
        <v>1236</v>
      </c>
      <c r="T334" s="3"/>
      <c r="U334" s="3"/>
      <c r="V334" s="3"/>
      <c r="W334" s="3"/>
      <c r="X334" s="3"/>
      <c r="Y334" s="3"/>
    </row>
    <row r="335" spans="1:25" x14ac:dyDescent="0.2">
      <c r="A335" s="3"/>
      <c r="B335" s="3"/>
      <c r="C335" s="3"/>
      <c r="D335" s="3"/>
      <c r="E335" s="3"/>
      <c r="F335" s="3"/>
      <c r="G335" s="3"/>
      <c r="H335" s="3"/>
      <c r="I335" s="3"/>
      <c r="J335" s="3"/>
      <c r="K335" s="3"/>
      <c r="L335" s="3"/>
      <c r="M335" s="3"/>
      <c r="N335" s="3"/>
      <c r="O335" s="3"/>
      <c r="P335" s="22">
        <f t="shared" si="7"/>
        <v>2</v>
      </c>
      <c r="Q335" s="23" t="s">
        <v>444</v>
      </c>
      <c r="R335" s="23" t="s">
        <v>3387</v>
      </c>
      <c r="S335" s="23" t="s">
        <v>885</v>
      </c>
      <c r="T335" s="3"/>
      <c r="U335" s="3"/>
      <c r="V335" s="3"/>
      <c r="W335" s="3"/>
      <c r="X335" s="3"/>
      <c r="Y335" s="3"/>
    </row>
    <row r="336" spans="1:25" x14ac:dyDescent="0.2">
      <c r="A336" s="3"/>
      <c r="B336" s="3"/>
      <c r="C336" s="3"/>
      <c r="D336" s="3"/>
      <c r="E336" s="3"/>
      <c r="F336" s="3"/>
      <c r="G336" s="3"/>
      <c r="H336" s="3"/>
      <c r="I336" s="3"/>
      <c r="J336" s="3"/>
      <c r="K336" s="3"/>
      <c r="L336" s="3"/>
      <c r="M336" s="3"/>
      <c r="N336" s="3"/>
      <c r="O336" s="3"/>
      <c r="P336" s="22">
        <f t="shared" si="7"/>
        <v>2</v>
      </c>
      <c r="Q336" s="23" t="s">
        <v>444</v>
      </c>
      <c r="R336" s="23" t="s">
        <v>445</v>
      </c>
      <c r="S336" s="23" t="s">
        <v>1975</v>
      </c>
      <c r="T336" s="3"/>
      <c r="U336" s="3"/>
      <c r="V336" s="3"/>
      <c r="W336" s="3"/>
      <c r="X336" s="3"/>
      <c r="Y336" s="3"/>
    </row>
    <row r="337" spans="1:25" x14ac:dyDescent="0.2">
      <c r="A337" s="3"/>
      <c r="B337" s="3"/>
      <c r="C337" s="3"/>
      <c r="D337" s="3"/>
      <c r="E337" s="3"/>
      <c r="F337" s="3"/>
      <c r="G337" s="3"/>
      <c r="H337" s="3"/>
      <c r="I337" s="3"/>
      <c r="J337" s="3"/>
      <c r="K337" s="3"/>
      <c r="L337" s="3"/>
      <c r="M337" s="3"/>
      <c r="N337" s="3"/>
      <c r="O337" s="3"/>
      <c r="P337" s="22">
        <f t="shared" si="7"/>
        <v>1</v>
      </c>
      <c r="Q337" s="23" t="s">
        <v>446</v>
      </c>
      <c r="R337" s="23" t="s">
        <v>447</v>
      </c>
      <c r="S337" s="23" t="s">
        <v>1141</v>
      </c>
      <c r="T337" s="3"/>
      <c r="U337" s="3"/>
      <c r="V337" s="3"/>
      <c r="W337" s="3"/>
      <c r="X337" s="3"/>
      <c r="Y337" s="3"/>
    </row>
    <row r="338" spans="1:25" x14ac:dyDescent="0.2">
      <c r="A338" s="3"/>
      <c r="B338" s="3"/>
      <c r="C338" s="3"/>
      <c r="D338" s="3"/>
      <c r="E338" s="3"/>
      <c r="F338" s="3"/>
      <c r="G338" s="3"/>
      <c r="H338" s="3"/>
      <c r="I338" s="3"/>
      <c r="J338" s="3"/>
      <c r="K338" s="3"/>
      <c r="L338" s="3"/>
      <c r="M338" s="3"/>
      <c r="N338" s="3"/>
      <c r="O338" s="3"/>
      <c r="P338" s="22">
        <f t="shared" si="7"/>
        <v>7</v>
      </c>
      <c r="Q338" s="23" t="s">
        <v>448</v>
      </c>
      <c r="R338" s="23" t="s">
        <v>1095</v>
      </c>
      <c r="S338" s="23" t="s">
        <v>927</v>
      </c>
      <c r="T338" s="3"/>
      <c r="U338" s="3"/>
      <c r="V338" s="3"/>
      <c r="W338" s="3"/>
      <c r="X338" s="3"/>
      <c r="Y338" s="3"/>
    </row>
    <row r="339" spans="1:25" x14ac:dyDescent="0.2">
      <c r="A339" s="3"/>
      <c r="B339" s="3"/>
      <c r="C339" s="3"/>
      <c r="D339" s="3"/>
      <c r="E339" s="3"/>
      <c r="F339" s="3"/>
      <c r="G339" s="3"/>
      <c r="H339" s="3"/>
      <c r="I339" s="3"/>
      <c r="J339" s="3"/>
      <c r="K339" s="3"/>
      <c r="L339" s="3"/>
      <c r="M339" s="3"/>
      <c r="N339" s="3"/>
      <c r="O339" s="3"/>
      <c r="P339" s="22">
        <f t="shared" si="7"/>
        <v>7</v>
      </c>
      <c r="Q339" s="23" t="s">
        <v>448</v>
      </c>
      <c r="R339" s="23" t="s">
        <v>1096</v>
      </c>
      <c r="S339" s="23" t="s">
        <v>885</v>
      </c>
      <c r="T339" s="3"/>
      <c r="U339" s="3"/>
      <c r="V339" s="3"/>
      <c r="W339" s="3"/>
      <c r="X339" s="3"/>
      <c r="Y339" s="3"/>
    </row>
    <row r="340" spans="1:25" x14ac:dyDescent="0.2">
      <c r="A340" s="3"/>
      <c r="B340" s="3"/>
      <c r="C340" s="3"/>
      <c r="D340" s="3"/>
      <c r="E340" s="3"/>
      <c r="F340" s="3"/>
      <c r="G340" s="3"/>
      <c r="H340" s="3"/>
      <c r="I340" s="3"/>
      <c r="J340" s="3"/>
      <c r="K340" s="3"/>
      <c r="L340" s="3"/>
      <c r="M340" s="3"/>
      <c r="N340" s="3"/>
      <c r="O340" s="3"/>
      <c r="P340" s="22">
        <f t="shared" si="7"/>
        <v>7</v>
      </c>
      <c r="Q340" s="23" t="s">
        <v>448</v>
      </c>
      <c r="R340" s="23" t="s">
        <v>1097</v>
      </c>
      <c r="S340" s="23" t="s">
        <v>1098</v>
      </c>
      <c r="T340" s="3"/>
      <c r="U340" s="3"/>
      <c r="V340" s="3"/>
      <c r="W340" s="3"/>
      <c r="X340" s="3"/>
      <c r="Y340" s="3"/>
    </row>
    <row r="341" spans="1:25" x14ac:dyDescent="0.2">
      <c r="A341" s="3"/>
      <c r="B341" s="3"/>
      <c r="C341" s="3"/>
      <c r="D341" s="3"/>
      <c r="E341" s="3"/>
      <c r="F341" s="3"/>
      <c r="G341" s="3"/>
      <c r="H341" s="3"/>
      <c r="I341" s="3"/>
      <c r="J341" s="3"/>
      <c r="K341" s="3"/>
      <c r="L341" s="3"/>
      <c r="M341" s="3"/>
      <c r="N341" s="3"/>
      <c r="O341" s="3"/>
      <c r="P341" s="22">
        <f t="shared" si="7"/>
        <v>7</v>
      </c>
      <c r="Q341" s="23" t="s">
        <v>448</v>
      </c>
      <c r="R341" s="23" t="s">
        <v>1099</v>
      </c>
      <c r="S341" s="23" t="s">
        <v>1100</v>
      </c>
      <c r="T341" s="3"/>
      <c r="U341" s="3"/>
      <c r="V341" s="3"/>
      <c r="W341" s="3"/>
      <c r="X341" s="3"/>
      <c r="Y341" s="3"/>
    </row>
    <row r="342" spans="1:25" x14ac:dyDescent="0.2">
      <c r="A342" s="3"/>
      <c r="B342" s="3"/>
      <c r="C342" s="3"/>
      <c r="D342" s="3"/>
      <c r="E342" s="3"/>
      <c r="F342" s="3"/>
      <c r="G342" s="3"/>
      <c r="H342" s="3"/>
      <c r="I342" s="3"/>
      <c r="J342" s="3"/>
      <c r="K342" s="3"/>
      <c r="L342" s="3"/>
      <c r="M342" s="3"/>
      <c r="N342" s="3"/>
      <c r="O342" s="3"/>
      <c r="P342" s="22">
        <f t="shared" si="7"/>
        <v>7</v>
      </c>
      <c r="Q342" s="23" t="s">
        <v>448</v>
      </c>
      <c r="R342" s="23" t="s">
        <v>3388</v>
      </c>
      <c r="S342" s="23" t="s">
        <v>3389</v>
      </c>
      <c r="T342" s="3"/>
      <c r="U342" s="3"/>
      <c r="V342" s="3"/>
      <c r="W342" s="3"/>
      <c r="X342" s="3"/>
      <c r="Y342" s="3"/>
    </row>
    <row r="343" spans="1:25" x14ac:dyDescent="0.2">
      <c r="A343" s="3"/>
      <c r="B343" s="3"/>
      <c r="C343" s="3"/>
      <c r="D343" s="3"/>
      <c r="E343" s="3"/>
      <c r="F343" s="3"/>
      <c r="G343" s="3"/>
      <c r="H343" s="3"/>
      <c r="I343" s="3"/>
      <c r="J343" s="3"/>
      <c r="K343" s="3"/>
      <c r="L343" s="3"/>
      <c r="M343" s="3"/>
      <c r="N343" s="3"/>
      <c r="O343" s="3"/>
      <c r="P343" s="22">
        <f t="shared" si="7"/>
        <v>7</v>
      </c>
      <c r="Q343" s="23" t="s">
        <v>448</v>
      </c>
      <c r="R343" s="23" t="s">
        <v>1238</v>
      </c>
      <c r="S343" s="23" t="s">
        <v>1155</v>
      </c>
      <c r="T343" s="3"/>
      <c r="U343" s="3"/>
      <c r="V343" s="3"/>
      <c r="W343" s="3"/>
      <c r="X343" s="3"/>
      <c r="Y343" s="3"/>
    </row>
    <row r="344" spans="1:25" x14ac:dyDescent="0.2">
      <c r="A344" s="3"/>
      <c r="B344" s="3"/>
      <c r="C344" s="3"/>
      <c r="D344" s="3"/>
      <c r="E344" s="3"/>
      <c r="F344" s="3"/>
      <c r="G344" s="3"/>
      <c r="H344" s="3"/>
      <c r="I344" s="3"/>
      <c r="J344" s="3"/>
      <c r="K344" s="3"/>
      <c r="L344" s="3"/>
      <c r="M344" s="3"/>
      <c r="N344" s="3"/>
      <c r="O344" s="3"/>
      <c r="P344" s="22">
        <f t="shared" si="7"/>
        <v>7</v>
      </c>
      <c r="Q344" s="23" t="s">
        <v>448</v>
      </c>
      <c r="R344" s="23" t="s">
        <v>3390</v>
      </c>
      <c r="S344" s="23" t="s">
        <v>3391</v>
      </c>
      <c r="T344" s="3"/>
      <c r="U344" s="3"/>
      <c r="V344" s="3"/>
      <c r="W344" s="3"/>
      <c r="X344" s="3"/>
      <c r="Y344" s="3"/>
    </row>
    <row r="345" spans="1:25" x14ac:dyDescent="0.2">
      <c r="A345" s="3"/>
      <c r="B345" s="3"/>
      <c r="C345" s="3"/>
      <c r="D345" s="3"/>
      <c r="E345" s="3"/>
      <c r="F345" s="3"/>
      <c r="G345" s="3"/>
      <c r="H345" s="3"/>
      <c r="I345" s="3"/>
      <c r="J345" s="3"/>
      <c r="K345" s="3"/>
      <c r="L345" s="3"/>
      <c r="M345" s="3"/>
      <c r="N345" s="3"/>
      <c r="O345" s="3"/>
      <c r="P345" s="22">
        <f t="shared" si="7"/>
        <v>4</v>
      </c>
      <c r="Q345" s="23" t="s">
        <v>449</v>
      </c>
      <c r="R345" s="23" t="s">
        <v>450</v>
      </c>
      <c r="S345" s="23" t="s">
        <v>1101</v>
      </c>
      <c r="T345" s="3"/>
      <c r="U345" s="3"/>
      <c r="V345" s="3"/>
      <c r="W345" s="3"/>
      <c r="X345" s="3"/>
      <c r="Y345" s="3"/>
    </row>
    <row r="346" spans="1:25" x14ac:dyDescent="0.2">
      <c r="B346" s="3"/>
      <c r="C346" s="3"/>
      <c r="D346" s="3"/>
      <c r="E346" s="3"/>
      <c r="F346" s="3"/>
      <c r="G346" s="3"/>
      <c r="H346" s="3"/>
      <c r="I346" s="3"/>
      <c r="J346" s="3"/>
      <c r="K346" s="3"/>
      <c r="L346" s="3"/>
      <c r="M346" s="3"/>
      <c r="N346" s="3"/>
      <c r="O346" s="3"/>
      <c r="P346" s="22">
        <f t="shared" si="7"/>
        <v>4</v>
      </c>
      <c r="Q346" s="23" t="s">
        <v>449</v>
      </c>
      <c r="R346" s="23" t="s">
        <v>1102</v>
      </c>
      <c r="S346" s="23" t="s">
        <v>431</v>
      </c>
      <c r="T346" s="3"/>
      <c r="U346" s="3"/>
      <c r="V346" s="3"/>
      <c r="W346" s="3"/>
      <c r="X346" s="3"/>
      <c r="Y346" s="3"/>
    </row>
    <row r="347" spans="1:25" x14ac:dyDescent="0.2">
      <c r="C347" s="3"/>
      <c r="D347" s="3"/>
      <c r="E347" s="3"/>
      <c r="F347" s="3"/>
      <c r="G347" s="3"/>
      <c r="H347" s="3"/>
      <c r="I347" s="3"/>
      <c r="J347" s="3"/>
      <c r="K347" s="3"/>
      <c r="L347" s="3"/>
      <c r="M347" s="3"/>
      <c r="P347" s="22">
        <f t="shared" si="7"/>
        <v>4</v>
      </c>
      <c r="Q347" s="23" t="s">
        <v>449</v>
      </c>
      <c r="R347" s="23" t="s">
        <v>452</v>
      </c>
      <c r="S347" s="23" t="s">
        <v>1240</v>
      </c>
      <c r="T347" s="3"/>
      <c r="U347" s="3"/>
      <c r="V347" s="3"/>
      <c r="W347" s="3"/>
      <c r="X347" s="3"/>
      <c r="Y347" s="3"/>
    </row>
    <row r="348" spans="1:25" x14ac:dyDescent="0.2">
      <c r="C348" s="3"/>
      <c r="D348" s="3"/>
      <c r="E348" s="3"/>
      <c r="H348" s="3"/>
      <c r="I348" s="3"/>
      <c r="J348" s="3"/>
      <c r="K348" s="3"/>
      <c r="L348" s="3"/>
      <c r="P348" s="22">
        <f t="shared" si="7"/>
        <v>4</v>
      </c>
      <c r="Q348" s="23" t="s">
        <v>449</v>
      </c>
      <c r="R348" s="23" t="s">
        <v>451</v>
      </c>
      <c r="S348" s="23" t="s">
        <v>1239</v>
      </c>
    </row>
    <row r="349" spans="1:25" x14ac:dyDescent="0.2">
      <c r="C349" s="3"/>
      <c r="D349" s="3"/>
      <c r="E349" s="3"/>
      <c r="I349" s="3"/>
      <c r="J349" s="3"/>
      <c r="K349" s="3"/>
      <c r="L349" s="3"/>
      <c r="P349" s="22">
        <f t="shared" si="7"/>
        <v>4</v>
      </c>
      <c r="Q349" s="23" t="s">
        <v>453</v>
      </c>
      <c r="R349" s="23" t="s">
        <v>1103</v>
      </c>
      <c r="S349" s="23" t="s">
        <v>865</v>
      </c>
    </row>
    <row r="350" spans="1:25" x14ac:dyDescent="0.2">
      <c r="C350" s="3"/>
      <c r="D350" s="3"/>
      <c r="E350" s="3"/>
      <c r="I350" s="3"/>
      <c r="J350" s="3"/>
      <c r="K350" s="3"/>
      <c r="L350" s="3"/>
      <c r="P350" s="22">
        <f t="shared" si="7"/>
        <v>4</v>
      </c>
      <c r="Q350" s="23" t="s">
        <v>453</v>
      </c>
      <c r="R350" s="23" t="s">
        <v>455</v>
      </c>
      <c r="S350" s="23" t="s">
        <v>431</v>
      </c>
    </row>
    <row r="351" spans="1:25" x14ac:dyDescent="0.2">
      <c r="C351" s="3"/>
      <c r="D351" s="3"/>
      <c r="E351" s="3"/>
      <c r="I351" s="3"/>
      <c r="J351" s="3"/>
      <c r="K351" s="3"/>
      <c r="L351" s="3"/>
      <c r="P351" s="22">
        <f t="shared" si="7"/>
        <v>4</v>
      </c>
      <c r="Q351" s="23" t="s">
        <v>453</v>
      </c>
      <c r="R351" s="23" t="s">
        <v>1104</v>
      </c>
      <c r="S351" s="23" t="s">
        <v>957</v>
      </c>
    </row>
    <row r="352" spans="1:25" x14ac:dyDescent="0.2">
      <c r="C352" s="3"/>
      <c r="D352" s="3"/>
      <c r="E352" s="3"/>
      <c r="I352" s="3"/>
      <c r="J352" s="3"/>
      <c r="K352" s="3"/>
      <c r="L352" s="3"/>
      <c r="P352" s="22">
        <f t="shared" si="7"/>
        <v>4</v>
      </c>
      <c r="Q352" s="23" t="s">
        <v>453</v>
      </c>
      <c r="R352" s="23" t="s">
        <v>1241</v>
      </c>
      <c r="S352" s="23" t="s">
        <v>454</v>
      </c>
    </row>
    <row r="353" spans="9:19" x14ac:dyDescent="0.2">
      <c r="I353" s="3"/>
      <c r="J353" s="3"/>
      <c r="K353" s="3"/>
      <c r="L353" s="3"/>
      <c r="P353" s="22">
        <f t="shared" si="7"/>
        <v>1</v>
      </c>
      <c r="Q353" s="23" t="s">
        <v>1211</v>
      </c>
      <c r="R353" s="23" t="s">
        <v>399</v>
      </c>
      <c r="S353" s="23" t="s">
        <v>1210</v>
      </c>
    </row>
    <row r="354" spans="9:19" x14ac:dyDescent="0.2">
      <c r="I354" s="3"/>
      <c r="J354" s="3"/>
      <c r="K354" s="3"/>
      <c r="L354" s="3"/>
      <c r="P354" s="22">
        <f t="shared" si="7"/>
        <v>2</v>
      </c>
      <c r="Q354" s="23" t="s">
        <v>456</v>
      </c>
      <c r="R354" s="23" t="s">
        <v>457</v>
      </c>
      <c r="S354" s="23" t="s">
        <v>1188</v>
      </c>
    </row>
    <row r="355" spans="9:19" x14ac:dyDescent="0.2">
      <c r="P355" s="22">
        <f t="shared" si="7"/>
        <v>2</v>
      </c>
      <c r="Q355" s="23" t="s">
        <v>456</v>
      </c>
      <c r="R355" s="23" t="s">
        <v>1242</v>
      </c>
      <c r="S355" s="23" t="s">
        <v>1144</v>
      </c>
    </row>
    <row r="356" spans="9:19" x14ac:dyDescent="0.2">
      <c r="P356" s="22">
        <f t="shared" si="7"/>
        <v>6</v>
      </c>
      <c r="Q356" s="23" t="s">
        <v>458</v>
      </c>
      <c r="R356" s="23" t="s">
        <v>1105</v>
      </c>
      <c r="S356" s="23" t="s">
        <v>431</v>
      </c>
    </row>
    <row r="357" spans="9:19" x14ac:dyDescent="0.2">
      <c r="P357" s="22">
        <f t="shared" si="7"/>
        <v>6</v>
      </c>
      <c r="Q357" s="23" t="s">
        <v>458</v>
      </c>
      <c r="R357" s="23" t="s">
        <v>1106</v>
      </c>
      <c r="S357" s="23" t="s">
        <v>1107</v>
      </c>
    </row>
    <row r="358" spans="9:19" x14ac:dyDescent="0.2">
      <c r="P358" s="22">
        <f t="shared" si="7"/>
        <v>6</v>
      </c>
      <c r="Q358" s="23" t="s">
        <v>458</v>
      </c>
      <c r="R358" s="23" t="s">
        <v>460</v>
      </c>
      <c r="S358" s="23" t="s">
        <v>859</v>
      </c>
    </row>
    <row r="359" spans="9:19" x14ac:dyDescent="0.2">
      <c r="P359" s="22">
        <f t="shared" si="7"/>
        <v>6</v>
      </c>
      <c r="Q359" s="23" t="s">
        <v>458</v>
      </c>
      <c r="R359" s="23" t="s">
        <v>1245</v>
      </c>
      <c r="S359" s="23" t="s">
        <v>1246</v>
      </c>
    </row>
    <row r="360" spans="9:19" x14ac:dyDescent="0.2">
      <c r="P360" s="22">
        <f t="shared" si="7"/>
        <v>6</v>
      </c>
      <c r="Q360" s="23" t="s">
        <v>458</v>
      </c>
      <c r="R360" s="23" t="s">
        <v>1244</v>
      </c>
      <c r="S360" s="23" t="s">
        <v>1446</v>
      </c>
    </row>
    <row r="361" spans="9:19" x14ac:dyDescent="0.2">
      <c r="P361" s="22">
        <f t="shared" si="7"/>
        <v>6</v>
      </c>
      <c r="Q361" s="23" t="s">
        <v>458</v>
      </c>
      <c r="R361" s="23" t="s">
        <v>459</v>
      </c>
      <c r="S361" s="23" t="s">
        <v>1243</v>
      </c>
    </row>
    <row r="362" spans="9:19" x14ac:dyDescent="0.2">
      <c r="P362" s="22">
        <f t="shared" si="7"/>
        <v>4</v>
      </c>
      <c r="Q362" s="23" t="s">
        <v>1171</v>
      </c>
      <c r="R362" s="23" t="s">
        <v>1247</v>
      </c>
      <c r="S362" s="23" t="s">
        <v>1169</v>
      </c>
    </row>
    <row r="363" spans="9:19" x14ac:dyDescent="0.2">
      <c r="P363" s="22">
        <f t="shared" si="7"/>
        <v>4</v>
      </c>
      <c r="Q363" s="23" t="s">
        <v>1171</v>
      </c>
      <c r="R363" s="23" t="s">
        <v>1170</v>
      </c>
      <c r="S363" s="23" t="s">
        <v>1169</v>
      </c>
    </row>
    <row r="364" spans="9:19" x14ac:dyDescent="0.2">
      <c r="P364" s="22">
        <f t="shared" si="7"/>
        <v>4</v>
      </c>
      <c r="Q364" s="23" t="s">
        <v>1171</v>
      </c>
      <c r="R364" s="23" t="s">
        <v>3392</v>
      </c>
      <c r="S364" s="23" t="s">
        <v>1141</v>
      </c>
    </row>
    <row r="365" spans="9:19" x14ac:dyDescent="0.2">
      <c r="P365" s="22">
        <f t="shared" si="7"/>
        <v>4</v>
      </c>
      <c r="Q365" s="23" t="s">
        <v>1171</v>
      </c>
      <c r="R365" s="23" t="s">
        <v>465</v>
      </c>
      <c r="S365" s="23" t="s">
        <v>1141</v>
      </c>
    </row>
    <row r="366" spans="9:19" x14ac:dyDescent="0.2">
      <c r="P366" s="22">
        <f t="shared" si="7"/>
        <v>4</v>
      </c>
      <c r="Q366" s="23" t="s">
        <v>461</v>
      </c>
      <c r="R366" s="23" t="s">
        <v>462</v>
      </c>
      <c r="S366" s="23" t="s">
        <v>1108</v>
      </c>
    </row>
    <row r="367" spans="9:19" x14ac:dyDescent="0.2">
      <c r="P367" s="22">
        <f t="shared" si="7"/>
        <v>4</v>
      </c>
      <c r="Q367" s="23" t="s">
        <v>461</v>
      </c>
      <c r="R367" s="23" t="s">
        <v>1109</v>
      </c>
      <c r="S367" s="23" t="s">
        <v>431</v>
      </c>
    </row>
    <row r="368" spans="9:19" x14ac:dyDescent="0.2">
      <c r="P368" s="22">
        <f t="shared" si="7"/>
        <v>4</v>
      </c>
      <c r="Q368" s="23" t="s">
        <v>461</v>
      </c>
      <c r="R368" s="23" t="s">
        <v>1250</v>
      </c>
      <c r="S368" s="23" t="s">
        <v>1058</v>
      </c>
    </row>
    <row r="369" spans="16:19" x14ac:dyDescent="0.2">
      <c r="P369" s="22">
        <f t="shared" si="7"/>
        <v>4</v>
      </c>
      <c r="Q369" s="23" t="s">
        <v>461</v>
      </c>
      <c r="R369" s="23" t="s">
        <v>1248</v>
      </c>
      <c r="S369" s="23" t="s">
        <v>1249</v>
      </c>
    </row>
    <row r="370" spans="16:19" x14ac:dyDescent="0.2">
      <c r="P370" s="22">
        <f t="shared" si="7"/>
        <v>4</v>
      </c>
      <c r="Q370" s="23" t="s">
        <v>463</v>
      </c>
      <c r="R370" s="23" t="s">
        <v>3366</v>
      </c>
      <c r="S370" s="23" t="s">
        <v>1975</v>
      </c>
    </row>
    <row r="371" spans="16:19" x14ac:dyDescent="0.2">
      <c r="P371" s="22">
        <f t="shared" si="7"/>
        <v>4</v>
      </c>
      <c r="Q371" s="23" t="s">
        <v>463</v>
      </c>
      <c r="R371" s="23" t="s">
        <v>1247</v>
      </c>
      <c r="S371" s="23" t="s">
        <v>1169</v>
      </c>
    </row>
    <row r="372" spans="16:19" x14ac:dyDescent="0.2">
      <c r="P372" s="22">
        <f t="shared" si="7"/>
        <v>4</v>
      </c>
      <c r="Q372" s="23" t="s">
        <v>463</v>
      </c>
      <c r="R372" s="23" t="s">
        <v>465</v>
      </c>
      <c r="S372" s="23" t="s">
        <v>1141</v>
      </c>
    </row>
    <row r="373" spans="16:19" x14ac:dyDescent="0.2">
      <c r="P373" s="22">
        <f t="shared" si="7"/>
        <v>4</v>
      </c>
      <c r="Q373" s="23" t="s">
        <v>463</v>
      </c>
      <c r="R373" s="23" t="s">
        <v>464</v>
      </c>
      <c r="S373" s="23" t="s">
        <v>1141</v>
      </c>
    </row>
    <row r="374" spans="16:19" x14ac:dyDescent="0.2">
      <c r="P374" s="22">
        <f t="shared" si="7"/>
        <v>2</v>
      </c>
      <c r="Q374" s="23" t="s">
        <v>466</v>
      </c>
      <c r="R374" s="23" t="s">
        <v>467</v>
      </c>
      <c r="S374" s="23" t="s">
        <v>1110</v>
      </c>
    </row>
    <row r="375" spans="16:19" x14ac:dyDescent="0.2">
      <c r="P375" s="22">
        <f t="shared" si="7"/>
        <v>2</v>
      </c>
      <c r="Q375" s="23" t="s">
        <v>466</v>
      </c>
      <c r="R375" s="23" t="s">
        <v>1111</v>
      </c>
      <c r="S375" s="23" t="s">
        <v>431</v>
      </c>
    </row>
    <row r="376" spans="16:19" x14ac:dyDescent="0.2">
      <c r="P376" s="22">
        <f t="shared" si="7"/>
        <v>1</v>
      </c>
      <c r="Q376" s="23" t="s">
        <v>468</v>
      </c>
      <c r="R376" s="23" t="s">
        <v>1112</v>
      </c>
      <c r="S376" s="23" t="s">
        <v>1113</v>
      </c>
    </row>
    <row r="377" spans="16:19" x14ac:dyDescent="0.2">
      <c r="P377" s="22">
        <f t="shared" si="7"/>
        <v>1</v>
      </c>
      <c r="Q377" s="23" t="s">
        <v>1251</v>
      </c>
      <c r="R377" s="23" t="s">
        <v>1252</v>
      </c>
      <c r="S377" s="23" t="s">
        <v>3393</v>
      </c>
    </row>
    <row r="378" spans="16:19" x14ac:dyDescent="0.2">
      <c r="P378" s="22">
        <f t="shared" si="7"/>
        <v>1</v>
      </c>
      <c r="Q378" s="23" t="s">
        <v>469</v>
      </c>
      <c r="R378" s="23" t="s">
        <v>1253</v>
      </c>
      <c r="S378" s="23" t="s">
        <v>1141</v>
      </c>
    </row>
    <row r="379" spans="16:19" x14ac:dyDescent="0.2">
      <c r="P379" s="22">
        <f t="shared" si="7"/>
        <v>2</v>
      </c>
      <c r="Q379" s="23" t="s">
        <v>470</v>
      </c>
      <c r="R379" s="23" t="s">
        <v>472</v>
      </c>
      <c r="S379" s="23" t="s">
        <v>1190</v>
      </c>
    </row>
    <row r="380" spans="16:19" x14ac:dyDescent="0.2">
      <c r="P380" s="22">
        <f t="shared" si="7"/>
        <v>2</v>
      </c>
      <c r="Q380" s="23" t="s">
        <v>470</v>
      </c>
      <c r="R380" s="23" t="s">
        <v>471</v>
      </c>
      <c r="S380" s="23" t="s">
        <v>1141</v>
      </c>
    </row>
    <row r="381" spans="16:19" x14ac:dyDescent="0.2">
      <c r="P381" s="22">
        <f t="shared" si="7"/>
        <v>6</v>
      </c>
      <c r="Q381" s="23" t="s">
        <v>473</v>
      </c>
      <c r="R381" s="23" t="s">
        <v>3375</v>
      </c>
      <c r="S381" s="23" t="s">
        <v>1003</v>
      </c>
    </row>
    <row r="382" spans="16:19" x14ac:dyDescent="0.2">
      <c r="P382" s="22">
        <f t="shared" si="7"/>
        <v>6</v>
      </c>
      <c r="Q382" s="23" t="s">
        <v>473</v>
      </c>
      <c r="R382" s="23" t="s">
        <v>3394</v>
      </c>
      <c r="S382" s="23" t="s">
        <v>1975</v>
      </c>
    </row>
    <row r="383" spans="16:19" x14ac:dyDescent="0.2">
      <c r="P383" s="22">
        <f t="shared" si="7"/>
        <v>6</v>
      </c>
      <c r="Q383" s="23" t="s">
        <v>473</v>
      </c>
      <c r="R383" s="23" t="s">
        <v>1114</v>
      </c>
      <c r="S383" s="23" t="s">
        <v>1115</v>
      </c>
    </row>
    <row r="384" spans="16:19" x14ac:dyDescent="0.2">
      <c r="P384" s="22">
        <f t="shared" si="7"/>
        <v>6</v>
      </c>
      <c r="Q384" s="23" t="s">
        <v>473</v>
      </c>
      <c r="R384" s="23" t="s">
        <v>1116</v>
      </c>
      <c r="S384" s="23" t="s">
        <v>431</v>
      </c>
    </row>
    <row r="385" spans="16:19" x14ac:dyDescent="0.2">
      <c r="P385" s="22">
        <f t="shared" si="7"/>
        <v>6</v>
      </c>
      <c r="Q385" s="23" t="s">
        <v>473</v>
      </c>
      <c r="R385" s="23" t="s">
        <v>1254</v>
      </c>
      <c r="S385" s="23" t="s">
        <v>1198</v>
      </c>
    </row>
    <row r="386" spans="16:19" x14ac:dyDescent="0.2">
      <c r="P386" s="22">
        <f t="shared" si="7"/>
        <v>6</v>
      </c>
      <c r="Q386" s="23" t="s">
        <v>473</v>
      </c>
      <c r="R386" s="23" t="s">
        <v>1255</v>
      </c>
      <c r="S386" s="23" t="s">
        <v>1169</v>
      </c>
    </row>
    <row r="387" spans="16:19" x14ac:dyDescent="0.2">
      <c r="P387" s="22">
        <f t="shared" si="7"/>
        <v>5</v>
      </c>
      <c r="Q387" s="23" t="s">
        <v>474</v>
      </c>
      <c r="R387" s="23" t="s">
        <v>1117</v>
      </c>
      <c r="S387" s="23" t="s">
        <v>1118</v>
      </c>
    </row>
    <row r="388" spans="16:19" x14ac:dyDescent="0.2">
      <c r="P388" s="22">
        <f t="shared" ref="P388:P436" si="8">COUNTIF($Q$3:$Q$436,Q388)</f>
        <v>5</v>
      </c>
      <c r="Q388" s="23" t="s">
        <v>474</v>
      </c>
      <c r="R388" s="23" t="s">
        <v>475</v>
      </c>
      <c r="S388" s="23" t="s">
        <v>431</v>
      </c>
    </row>
    <row r="389" spans="16:19" x14ac:dyDescent="0.2">
      <c r="P389" s="22">
        <f t="shared" si="8"/>
        <v>5</v>
      </c>
      <c r="Q389" s="23" t="s">
        <v>474</v>
      </c>
      <c r="R389" s="23" t="s">
        <v>1170</v>
      </c>
      <c r="S389" s="23" t="s">
        <v>1169</v>
      </c>
    </row>
    <row r="390" spans="16:19" x14ac:dyDescent="0.2">
      <c r="P390" s="22">
        <f t="shared" si="8"/>
        <v>5</v>
      </c>
      <c r="Q390" s="23" t="s">
        <v>474</v>
      </c>
      <c r="R390" s="23" t="s">
        <v>476</v>
      </c>
      <c r="S390" s="23" t="s">
        <v>1256</v>
      </c>
    </row>
    <row r="391" spans="16:19" x14ac:dyDescent="0.2">
      <c r="P391" s="22">
        <f t="shared" si="8"/>
        <v>5</v>
      </c>
      <c r="Q391" s="23" t="s">
        <v>474</v>
      </c>
      <c r="R391" s="23" t="s">
        <v>1257</v>
      </c>
      <c r="S391" s="23" t="s">
        <v>1144</v>
      </c>
    </row>
    <row r="392" spans="16:19" x14ac:dyDescent="0.2">
      <c r="P392" s="22">
        <f t="shared" si="8"/>
        <v>1</v>
      </c>
      <c r="Q392" s="23" t="s">
        <v>477</v>
      </c>
      <c r="R392" s="23" t="s">
        <v>1119</v>
      </c>
      <c r="S392" s="23" t="s">
        <v>852</v>
      </c>
    </row>
    <row r="393" spans="16:19" x14ac:dyDescent="0.2">
      <c r="P393" s="22">
        <f t="shared" si="8"/>
        <v>5</v>
      </c>
      <c r="Q393" s="23" t="s">
        <v>478</v>
      </c>
      <c r="R393" s="23" t="s">
        <v>480</v>
      </c>
      <c r="S393" s="23" t="s">
        <v>431</v>
      </c>
    </row>
    <row r="394" spans="16:19" x14ac:dyDescent="0.2">
      <c r="P394" s="22">
        <f t="shared" si="8"/>
        <v>5</v>
      </c>
      <c r="Q394" s="23" t="s">
        <v>478</v>
      </c>
      <c r="R394" s="23" t="s">
        <v>168</v>
      </c>
      <c r="S394" s="23" t="s">
        <v>1165</v>
      </c>
    </row>
    <row r="395" spans="16:19" x14ac:dyDescent="0.2">
      <c r="P395" s="22">
        <f t="shared" si="8"/>
        <v>5</v>
      </c>
      <c r="Q395" s="23" t="s">
        <v>478</v>
      </c>
      <c r="R395" s="23" t="s">
        <v>3395</v>
      </c>
      <c r="S395" s="23" t="s">
        <v>1148</v>
      </c>
    </row>
    <row r="396" spans="16:19" x14ac:dyDescent="0.2">
      <c r="P396" s="22">
        <f t="shared" si="8"/>
        <v>5</v>
      </c>
      <c r="Q396" s="23" t="s">
        <v>478</v>
      </c>
      <c r="R396" s="23" t="s">
        <v>1258</v>
      </c>
      <c r="S396" s="23" t="s">
        <v>1169</v>
      </c>
    </row>
    <row r="397" spans="16:19" x14ac:dyDescent="0.2">
      <c r="P397" s="22">
        <f t="shared" si="8"/>
        <v>5</v>
      </c>
      <c r="Q397" s="23" t="s">
        <v>478</v>
      </c>
      <c r="R397" s="23" t="s">
        <v>479</v>
      </c>
      <c r="S397" s="23" t="s">
        <v>1141</v>
      </c>
    </row>
    <row r="398" spans="16:19" x14ac:dyDescent="0.2">
      <c r="P398" s="22">
        <f t="shared" si="8"/>
        <v>3</v>
      </c>
      <c r="Q398" s="23" t="s">
        <v>481</v>
      </c>
      <c r="R398" s="23" t="s">
        <v>1120</v>
      </c>
      <c r="S398" s="23" t="s">
        <v>1121</v>
      </c>
    </row>
    <row r="399" spans="16:19" x14ac:dyDescent="0.2">
      <c r="P399" s="22">
        <f t="shared" si="8"/>
        <v>3</v>
      </c>
      <c r="Q399" s="23" t="s">
        <v>481</v>
      </c>
      <c r="R399" s="23" t="s">
        <v>1122</v>
      </c>
      <c r="S399" s="23" t="s">
        <v>1123</v>
      </c>
    </row>
    <row r="400" spans="16:19" x14ac:dyDescent="0.2">
      <c r="P400" s="22">
        <f t="shared" si="8"/>
        <v>3</v>
      </c>
      <c r="Q400" s="23" t="s">
        <v>481</v>
      </c>
      <c r="R400" s="23" t="s">
        <v>1259</v>
      </c>
      <c r="S400" s="23" t="s">
        <v>1260</v>
      </c>
    </row>
    <row r="401" spans="16:19" x14ac:dyDescent="0.2">
      <c r="P401" s="22">
        <f t="shared" si="8"/>
        <v>1</v>
      </c>
      <c r="Q401" s="23" t="s">
        <v>482</v>
      </c>
      <c r="R401" s="23" t="s">
        <v>1124</v>
      </c>
      <c r="S401" s="23" t="s">
        <v>431</v>
      </c>
    </row>
    <row r="402" spans="16:19" x14ac:dyDescent="0.2">
      <c r="P402" s="22">
        <f t="shared" si="8"/>
        <v>1</v>
      </c>
      <c r="Q402" s="23" t="s">
        <v>483</v>
      </c>
      <c r="R402" s="23" t="s">
        <v>1261</v>
      </c>
      <c r="S402" s="23" t="s">
        <v>1141</v>
      </c>
    </row>
    <row r="403" spans="16:19" x14ac:dyDescent="0.2">
      <c r="P403" s="22">
        <f t="shared" si="8"/>
        <v>2</v>
      </c>
      <c r="Q403" s="30" t="s">
        <v>484</v>
      </c>
      <c r="R403" s="2" t="s">
        <v>1125</v>
      </c>
      <c r="S403" s="31" t="s">
        <v>1126</v>
      </c>
    </row>
    <row r="404" spans="16:19" x14ac:dyDescent="0.2">
      <c r="P404" s="22">
        <f t="shared" si="8"/>
        <v>2</v>
      </c>
      <c r="Q404" s="2" t="s">
        <v>484</v>
      </c>
      <c r="R404" s="2" t="s">
        <v>485</v>
      </c>
      <c r="S404" s="2" t="s">
        <v>1127</v>
      </c>
    </row>
    <row r="405" spans="16:19" x14ac:dyDescent="0.2">
      <c r="P405" s="22">
        <f t="shared" si="8"/>
        <v>6</v>
      </c>
      <c r="Q405" s="2" t="s">
        <v>486</v>
      </c>
      <c r="R405" s="2" t="s">
        <v>487</v>
      </c>
      <c r="S405" s="2" t="s">
        <v>1128</v>
      </c>
    </row>
    <row r="406" spans="16:19" x14ac:dyDescent="0.2">
      <c r="P406" s="22">
        <f t="shared" si="8"/>
        <v>6</v>
      </c>
      <c r="Q406" s="2" t="s">
        <v>486</v>
      </c>
      <c r="R406" s="2" t="s">
        <v>488</v>
      </c>
      <c r="S406" s="2" t="s">
        <v>1129</v>
      </c>
    </row>
    <row r="407" spans="16:19" x14ac:dyDescent="0.2">
      <c r="P407" s="22">
        <f t="shared" si="8"/>
        <v>6</v>
      </c>
      <c r="Q407" s="2" t="s">
        <v>486</v>
      </c>
      <c r="R407" s="2" t="s">
        <v>1130</v>
      </c>
      <c r="S407" s="2" t="s">
        <v>1131</v>
      </c>
    </row>
    <row r="408" spans="16:19" x14ac:dyDescent="0.2">
      <c r="P408" s="22">
        <f t="shared" si="8"/>
        <v>6</v>
      </c>
      <c r="Q408" s="2" t="s">
        <v>486</v>
      </c>
      <c r="R408" s="2" t="s">
        <v>1264</v>
      </c>
      <c r="S408" s="2" t="s">
        <v>431</v>
      </c>
    </row>
    <row r="409" spans="16:19" x14ac:dyDescent="0.2">
      <c r="P409" s="22">
        <f t="shared" si="8"/>
        <v>6</v>
      </c>
      <c r="Q409" s="2" t="s">
        <v>486</v>
      </c>
      <c r="R409" s="2" t="s">
        <v>1262</v>
      </c>
      <c r="S409" s="2" t="s">
        <v>1263</v>
      </c>
    </row>
    <row r="410" spans="16:19" x14ac:dyDescent="0.2">
      <c r="P410" s="22">
        <f t="shared" si="8"/>
        <v>6</v>
      </c>
      <c r="Q410" s="2" t="s">
        <v>486</v>
      </c>
      <c r="R410" s="2" t="s">
        <v>1265</v>
      </c>
      <c r="S410" s="2" t="s">
        <v>1141</v>
      </c>
    </row>
    <row r="411" spans="16:19" x14ac:dyDescent="0.2">
      <c r="P411" s="22">
        <f t="shared" si="8"/>
        <v>2</v>
      </c>
      <c r="Q411" s="2" t="s">
        <v>1132</v>
      </c>
      <c r="R411" s="2" t="s">
        <v>1133</v>
      </c>
      <c r="S411" s="2" t="s">
        <v>1134</v>
      </c>
    </row>
    <row r="412" spans="16:19" x14ac:dyDescent="0.2">
      <c r="P412" s="22">
        <f t="shared" si="8"/>
        <v>2</v>
      </c>
      <c r="Q412" s="2" t="s">
        <v>1132</v>
      </c>
      <c r="R412" s="2" t="s">
        <v>1135</v>
      </c>
      <c r="S412" s="2" t="s">
        <v>1136</v>
      </c>
    </row>
    <row r="413" spans="16:19" x14ac:dyDescent="0.2">
      <c r="P413" s="22">
        <f t="shared" si="8"/>
        <v>4</v>
      </c>
      <c r="Q413" s="2" t="s">
        <v>489</v>
      </c>
      <c r="R413" s="2" t="s">
        <v>490</v>
      </c>
      <c r="S413" s="2" t="s">
        <v>998</v>
      </c>
    </row>
    <row r="414" spans="16:19" x14ac:dyDescent="0.2">
      <c r="P414" s="22">
        <f t="shared" si="8"/>
        <v>4</v>
      </c>
      <c r="Q414" s="2" t="s">
        <v>489</v>
      </c>
      <c r="R414" s="2" t="s">
        <v>1267</v>
      </c>
      <c r="S414" s="2" t="s">
        <v>1268</v>
      </c>
    </row>
    <row r="415" spans="16:19" x14ac:dyDescent="0.2">
      <c r="P415" s="22">
        <f t="shared" si="8"/>
        <v>4</v>
      </c>
      <c r="Q415" s="2" t="s">
        <v>489</v>
      </c>
      <c r="R415" s="2" t="s">
        <v>491</v>
      </c>
      <c r="S415" s="2" t="s">
        <v>1266</v>
      </c>
    </row>
    <row r="416" spans="16:19" x14ac:dyDescent="0.2">
      <c r="P416" s="22">
        <f t="shared" si="8"/>
        <v>4</v>
      </c>
      <c r="Q416" s="2" t="s">
        <v>489</v>
      </c>
      <c r="R416" s="2" t="s">
        <v>1269</v>
      </c>
      <c r="S416" s="2" t="s">
        <v>1141</v>
      </c>
    </row>
    <row r="417" spans="16:19" x14ac:dyDescent="0.2">
      <c r="P417" s="22">
        <f t="shared" si="8"/>
        <v>4</v>
      </c>
      <c r="Q417" s="2" t="s">
        <v>492</v>
      </c>
      <c r="R417" s="2" t="s">
        <v>3396</v>
      </c>
      <c r="S417" s="2" t="s">
        <v>1975</v>
      </c>
    </row>
    <row r="418" spans="16:19" x14ac:dyDescent="0.2">
      <c r="P418" s="22">
        <f t="shared" si="8"/>
        <v>4</v>
      </c>
      <c r="Q418" s="2" t="s">
        <v>492</v>
      </c>
      <c r="R418" s="2" t="s">
        <v>3397</v>
      </c>
      <c r="S418" s="2" t="s">
        <v>1137</v>
      </c>
    </row>
    <row r="419" spans="16:19" x14ac:dyDescent="0.2">
      <c r="P419" s="22">
        <f t="shared" si="8"/>
        <v>4</v>
      </c>
      <c r="Q419" s="2" t="s">
        <v>492</v>
      </c>
      <c r="R419" s="2" t="s">
        <v>3398</v>
      </c>
      <c r="S419" s="2" t="s">
        <v>431</v>
      </c>
    </row>
    <row r="420" spans="16:19" x14ac:dyDescent="0.2">
      <c r="P420" s="22">
        <f t="shared" si="8"/>
        <v>4</v>
      </c>
      <c r="Q420" s="2" t="s">
        <v>492</v>
      </c>
      <c r="R420" s="2" t="s">
        <v>3399</v>
      </c>
      <c r="S420" s="2" t="s">
        <v>1270</v>
      </c>
    </row>
    <row r="421" spans="16:19" x14ac:dyDescent="0.2">
      <c r="P421" s="22">
        <f t="shared" si="8"/>
        <v>5</v>
      </c>
      <c r="Q421" s="2" t="s">
        <v>494</v>
      </c>
      <c r="R421" s="2" t="s">
        <v>1273</v>
      </c>
      <c r="S421" s="2" t="s">
        <v>495</v>
      </c>
    </row>
    <row r="422" spans="16:19" x14ac:dyDescent="0.2">
      <c r="P422" s="22">
        <f t="shared" si="8"/>
        <v>5</v>
      </c>
      <c r="Q422" s="2" t="s">
        <v>494</v>
      </c>
      <c r="R422" s="2" t="s">
        <v>497</v>
      </c>
      <c r="S422" s="2" t="s">
        <v>1141</v>
      </c>
    </row>
    <row r="423" spans="16:19" x14ac:dyDescent="0.2">
      <c r="P423" s="22">
        <f t="shared" si="8"/>
        <v>5</v>
      </c>
      <c r="Q423" s="2" t="s">
        <v>494</v>
      </c>
      <c r="R423" s="2" t="s">
        <v>1272</v>
      </c>
      <c r="S423" s="2" t="s">
        <v>944</v>
      </c>
    </row>
    <row r="424" spans="16:19" x14ac:dyDescent="0.2">
      <c r="P424" s="22">
        <f t="shared" si="8"/>
        <v>5</v>
      </c>
      <c r="Q424" s="2" t="s">
        <v>494</v>
      </c>
      <c r="R424" s="2" t="s">
        <v>1271</v>
      </c>
      <c r="S424" s="2" t="s">
        <v>431</v>
      </c>
    </row>
    <row r="425" spans="16:19" x14ac:dyDescent="0.2">
      <c r="P425" s="22">
        <f t="shared" si="8"/>
        <v>5</v>
      </c>
      <c r="Q425" s="2" t="s">
        <v>494</v>
      </c>
      <c r="R425" s="2" t="s">
        <v>1274</v>
      </c>
      <c r="S425" s="2" t="s">
        <v>496</v>
      </c>
    </row>
    <row r="426" spans="16:19" x14ac:dyDescent="0.2">
      <c r="P426" s="22">
        <f t="shared" si="8"/>
        <v>5</v>
      </c>
      <c r="Q426" s="2" t="s">
        <v>498</v>
      </c>
      <c r="R426" s="2" t="s">
        <v>499</v>
      </c>
      <c r="S426" s="2" t="s">
        <v>1138</v>
      </c>
    </row>
    <row r="427" spans="16:19" x14ac:dyDescent="0.2">
      <c r="P427" s="22">
        <f t="shared" si="8"/>
        <v>5</v>
      </c>
      <c r="Q427" s="2" t="s">
        <v>498</v>
      </c>
      <c r="R427" s="2" t="s">
        <v>500</v>
      </c>
      <c r="S427" s="2" t="s">
        <v>859</v>
      </c>
    </row>
    <row r="428" spans="16:19" x14ac:dyDescent="0.2">
      <c r="P428" s="22">
        <f t="shared" si="8"/>
        <v>5</v>
      </c>
      <c r="Q428" s="2" t="s">
        <v>498</v>
      </c>
      <c r="R428" s="2" t="s">
        <v>1139</v>
      </c>
      <c r="S428" s="2" t="s">
        <v>431</v>
      </c>
    </row>
    <row r="429" spans="16:19" x14ac:dyDescent="0.2">
      <c r="P429" s="22">
        <f t="shared" si="8"/>
        <v>5</v>
      </c>
      <c r="Q429" s="2" t="s">
        <v>498</v>
      </c>
      <c r="R429" s="2" t="s">
        <v>1275</v>
      </c>
      <c r="S429" s="2" t="s">
        <v>1141</v>
      </c>
    </row>
    <row r="430" spans="16:19" x14ac:dyDescent="0.2">
      <c r="P430" s="22">
        <f t="shared" si="8"/>
        <v>5</v>
      </c>
      <c r="Q430" s="2" t="s">
        <v>498</v>
      </c>
      <c r="R430" s="2" t="s">
        <v>501</v>
      </c>
      <c r="S430" s="2" t="s">
        <v>502</v>
      </c>
    </row>
    <row r="431" spans="16:19" x14ac:dyDescent="0.2">
      <c r="P431" s="22">
        <f t="shared" si="8"/>
        <v>2</v>
      </c>
      <c r="Q431" s="2" t="s">
        <v>503</v>
      </c>
      <c r="R431" s="2" t="s">
        <v>504</v>
      </c>
      <c r="S431" s="2" t="s">
        <v>1140</v>
      </c>
    </row>
    <row r="432" spans="16:19" x14ac:dyDescent="0.2">
      <c r="P432" s="22">
        <f t="shared" si="8"/>
        <v>2</v>
      </c>
      <c r="Q432" s="2" t="s">
        <v>503</v>
      </c>
      <c r="R432" s="2" t="s">
        <v>505</v>
      </c>
      <c r="S432" s="2" t="s">
        <v>506</v>
      </c>
    </row>
    <row r="433" spans="16:19" x14ac:dyDescent="0.2">
      <c r="P433" s="22">
        <f t="shared" si="8"/>
        <v>4</v>
      </c>
      <c r="Q433" s="2" t="s">
        <v>507</v>
      </c>
      <c r="R433" s="2" t="s">
        <v>508</v>
      </c>
      <c r="S433" s="2" t="s">
        <v>431</v>
      </c>
    </row>
    <row r="434" spans="16:19" x14ac:dyDescent="0.2">
      <c r="P434" s="22">
        <f t="shared" si="8"/>
        <v>4</v>
      </c>
      <c r="Q434" s="2" t="s">
        <v>507</v>
      </c>
      <c r="R434" s="2" t="s">
        <v>510</v>
      </c>
      <c r="S434" s="2" t="s">
        <v>998</v>
      </c>
    </row>
    <row r="435" spans="16:19" x14ac:dyDescent="0.2">
      <c r="P435" s="22">
        <f t="shared" si="8"/>
        <v>4</v>
      </c>
      <c r="Q435" s="2" t="s">
        <v>507</v>
      </c>
      <c r="R435" s="2" t="s">
        <v>509</v>
      </c>
      <c r="S435" s="2" t="s">
        <v>1141</v>
      </c>
    </row>
    <row r="436" spans="16:19" x14ac:dyDescent="0.2">
      <c r="P436" s="22">
        <f t="shared" si="8"/>
        <v>4</v>
      </c>
      <c r="Q436" s="2" t="s">
        <v>507</v>
      </c>
      <c r="R436" s="2" t="s">
        <v>511</v>
      </c>
      <c r="S436" s="2" t="s">
        <v>1276</v>
      </c>
    </row>
  </sheetData>
  <sheetProtection password="C911" sheet="1" objects="1" scenarios="1" insertRows="0" deleteRows="0" sort="0" autoFilter="0"/>
  <autoFilter ref="G1:S436"/>
  <mergeCells count="15">
    <mergeCell ref="AB1:AB2"/>
    <mergeCell ref="AD1:AD2"/>
    <mergeCell ref="M4:M5"/>
    <mergeCell ref="N1:N2"/>
    <mergeCell ref="Q1:Q2"/>
    <mergeCell ref="R1:R2"/>
    <mergeCell ref="M1:M2"/>
    <mergeCell ref="S1:S2"/>
    <mergeCell ref="O1:O2"/>
    <mergeCell ref="U1:U2"/>
    <mergeCell ref="X1:X2"/>
    <mergeCell ref="Y1:Y2"/>
    <mergeCell ref="T1:T2"/>
    <mergeCell ref="W1:W2"/>
    <mergeCell ref="V1:V2"/>
  </mergeCells>
  <conditionalFormatting sqref="Q3:Q58 Q60:Q72 Q74:Q122 Q124:Q217 Q220:Q345">
    <cfRule type="containsText" dxfId="1" priority="3" stopIfTrue="1" operator="containsText" text=";">
      <formula>NOT(ISERROR(SEARCH(";",Q3)))</formula>
    </cfRule>
  </conditionalFormatting>
  <conditionalFormatting sqref="Q403">
    <cfRule type="containsText" dxfId="0" priority="2" stopIfTrue="1" operator="containsText" text=";">
      <formula>NOT(ISERROR(SEARCH(";",Q403)))</formula>
    </cfRule>
  </conditionalFormatting>
  <dataValidations disablePrompts="1" count="1">
    <dataValidation type="list" allowBlank="1" showInputMessage="1" showErrorMessage="1" sqref="F3">
      <formula1>"PR,R11"</formula1>
    </dataValidation>
  </dataValidations>
  <pageMargins left="0.75" right="0.75" top="1" bottom="1" header="0.5" footer="0.5"/>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75" zoomScaleNormal="75" workbookViewId="0">
      <pane ySplit="1" topLeftCell="A2" activePane="bottomLeft" state="frozen"/>
      <selection activeCell="A2" sqref="A2:V5"/>
      <selection pane="bottomLeft" activeCell="F21" sqref="F21"/>
    </sheetView>
  </sheetViews>
  <sheetFormatPr defaultRowHeight="14.25" x14ac:dyDescent="0.2"/>
  <cols>
    <col min="1" max="1" width="7.140625" style="26" bestFit="1" customWidth="1"/>
    <col min="2" max="2" width="10.140625" style="26" bestFit="1" customWidth="1"/>
    <col min="3" max="3" width="13.140625" style="26" bestFit="1" customWidth="1"/>
    <col min="4" max="4" width="18.28515625" style="46" customWidth="1"/>
    <col min="5" max="5" width="15" style="46" bestFit="1" customWidth="1"/>
    <col min="6" max="6" width="15.85546875" style="46" bestFit="1" customWidth="1"/>
    <col min="7" max="7" width="15.5703125" style="46" bestFit="1" customWidth="1"/>
    <col min="8" max="8" width="9.140625" style="26"/>
    <col min="9" max="9" width="9.42578125" style="26" bestFit="1" customWidth="1"/>
    <col min="10" max="16384" width="9.140625" style="26"/>
  </cols>
  <sheetData>
    <row r="1" spans="1:7" s="25" customFormat="1" ht="15" x14ac:dyDescent="0.25">
      <c r="A1" s="25" t="s">
        <v>1370</v>
      </c>
      <c r="B1" s="25" t="s">
        <v>1371</v>
      </c>
      <c r="C1" s="25" t="s">
        <v>608</v>
      </c>
      <c r="D1" s="42" t="s">
        <v>1372</v>
      </c>
      <c r="E1" s="42" t="s">
        <v>1373</v>
      </c>
      <c r="F1" s="42" t="s">
        <v>1374</v>
      </c>
      <c r="G1" s="42" t="s">
        <v>1375</v>
      </c>
    </row>
    <row r="2" spans="1:7" x14ac:dyDescent="0.2">
      <c r="A2" s="26">
        <v>1</v>
      </c>
      <c r="B2" s="26" t="s">
        <v>1376</v>
      </c>
      <c r="C2" s="26" t="str">
        <f ca="1">OFFSET(D2,0,LangOffset,1,1)</f>
        <v>HIV/AIDS</v>
      </c>
      <c r="D2" s="46" t="s">
        <v>1377</v>
      </c>
      <c r="E2" s="49" t="s">
        <v>1378</v>
      </c>
      <c r="F2" s="45" t="s">
        <v>1378</v>
      </c>
      <c r="G2" s="47" t="s">
        <v>1707</v>
      </c>
    </row>
    <row r="3" spans="1:7" x14ac:dyDescent="0.2">
      <c r="A3" s="26">
        <v>2</v>
      </c>
      <c r="B3" s="26" t="s">
        <v>1379</v>
      </c>
      <c r="C3" s="26" t="str">
        <f ca="1">OFFSET(D3,0,LangOffset,1,1)</f>
        <v>Tuberculosis</v>
      </c>
      <c r="D3" s="46" t="s">
        <v>69</v>
      </c>
      <c r="E3" s="46" t="s">
        <v>638</v>
      </c>
      <c r="F3" s="45" t="s">
        <v>69</v>
      </c>
      <c r="G3" s="45" t="s">
        <v>1708</v>
      </c>
    </row>
    <row r="4" spans="1:7" x14ac:dyDescent="0.2">
      <c r="A4" s="26">
        <v>3</v>
      </c>
      <c r="B4" s="26" t="s">
        <v>1380</v>
      </c>
      <c r="C4" s="26" t="str">
        <f ca="1">OFFSET(D4,0,LangOffset,1,1)</f>
        <v>Malaria</v>
      </c>
      <c r="D4" s="46" t="s">
        <v>68</v>
      </c>
      <c r="E4" s="46" t="s">
        <v>637</v>
      </c>
      <c r="F4" s="45" t="s">
        <v>68</v>
      </c>
      <c r="G4" s="45" t="s">
        <v>1767</v>
      </c>
    </row>
    <row r="5" spans="1:7" x14ac:dyDescent="0.2">
      <c r="A5" s="26">
        <v>4</v>
      </c>
      <c r="B5" s="285" t="s">
        <v>4566</v>
      </c>
      <c r="C5" s="26" t="str">
        <f ca="1">OFFSET(D5,0,LangOffset,1,1)</f>
        <v>HIV/TB</v>
      </c>
      <c r="D5" s="286" t="s">
        <v>4567</v>
      </c>
      <c r="E5" s="286" t="s">
        <v>4568</v>
      </c>
      <c r="F5" s="287" t="s">
        <v>4568</v>
      </c>
      <c r="G5" s="287" t="s">
        <v>4569</v>
      </c>
    </row>
    <row r="6" spans="1:7" x14ac:dyDescent="0.2">
      <c r="A6" s="26">
        <v>6</v>
      </c>
      <c r="B6" s="26" t="s">
        <v>1381</v>
      </c>
      <c r="C6" s="26" t="str">
        <f ca="1">OFFSET(D6,0,LangOffset,1,1)</f>
        <v>HSS</v>
      </c>
      <c r="D6" s="46" t="s">
        <v>827</v>
      </c>
      <c r="E6" s="46" t="s">
        <v>828</v>
      </c>
      <c r="F6" s="45" t="s">
        <v>829</v>
      </c>
      <c r="G6" s="45" t="s">
        <v>1709</v>
      </c>
    </row>
    <row r="7" spans="1:7" x14ac:dyDescent="0.2">
      <c r="G7" s="45"/>
    </row>
    <row r="8" spans="1:7" x14ac:dyDescent="0.2">
      <c r="G8" s="45"/>
    </row>
    <row r="9" spans="1:7" x14ac:dyDescent="0.2">
      <c r="G9" s="45"/>
    </row>
  </sheetData>
  <sheetProtection password="C911"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7"/>
  <sheetViews>
    <sheetView zoomScale="75" zoomScaleNormal="75" workbookViewId="0">
      <pane ySplit="1" topLeftCell="A2" activePane="bottomLeft" state="frozen"/>
      <selection activeCell="B2" sqref="B2"/>
      <selection pane="bottomLeft" activeCell="E20" sqref="E20"/>
    </sheetView>
  </sheetViews>
  <sheetFormatPr defaultRowHeight="14.25" x14ac:dyDescent="0.2"/>
  <cols>
    <col min="1" max="1" width="10.140625" style="26" bestFit="1" customWidth="1"/>
    <col min="2" max="2" width="15.28515625" style="26" customWidth="1"/>
    <col min="3" max="3" width="20.7109375" style="26" customWidth="1"/>
    <col min="4" max="4" width="48.85546875" style="46" customWidth="1"/>
    <col min="5" max="5" width="24.42578125" style="46" customWidth="1"/>
    <col min="6" max="6" width="18.28515625" style="46" customWidth="1"/>
    <col min="7" max="7" width="11.28515625" style="48" bestFit="1" customWidth="1"/>
    <col min="8" max="8" width="10.85546875" style="41" bestFit="1" customWidth="1"/>
    <col min="11" max="16384" width="9.140625" style="26"/>
  </cols>
  <sheetData>
    <row r="1" spans="1:9" s="25" customFormat="1" ht="15" x14ac:dyDescent="0.25">
      <c r="A1" s="25" t="s">
        <v>1371</v>
      </c>
      <c r="B1" s="25" t="s">
        <v>1382</v>
      </c>
      <c r="C1" s="25" t="s">
        <v>608</v>
      </c>
      <c r="D1" s="42" t="s">
        <v>1383</v>
      </c>
      <c r="E1" s="42" t="s">
        <v>1384</v>
      </c>
      <c r="F1" s="42" t="s">
        <v>1385</v>
      </c>
      <c r="G1" s="43" t="s">
        <v>1386</v>
      </c>
      <c r="H1" s="40" t="s">
        <v>2549</v>
      </c>
      <c r="I1" s="25" t="s">
        <v>3454</v>
      </c>
    </row>
    <row r="2" spans="1:9" x14ac:dyDescent="0.2">
      <c r="A2" s="289" t="s">
        <v>2456</v>
      </c>
      <c r="B2" s="289">
        <v>3</v>
      </c>
      <c r="C2" s="289" t="str">
        <f ca="1">OFFSET(D2,0,LangOffset,1,1)</f>
        <v>Prevention programs for general population</v>
      </c>
      <c r="D2" s="290" t="s">
        <v>3400</v>
      </c>
      <c r="E2" s="291" t="s">
        <v>1824</v>
      </c>
      <c r="F2" s="291" t="s">
        <v>1541</v>
      </c>
      <c r="G2" s="291" t="s">
        <v>4625</v>
      </c>
      <c r="H2" s="292">
        <v>1</v>
      </c>
      <c r="I2" s="1" t="s">
        <v>3455</v>
      </c>
    </row>
    <row r="3" spans="1:9" x14ac:dyDescent="0.2">
      <c r="A3" s="289" t="s">
        <v>2456</v>
      </c>
      <c r="B3" s="289">
        <v>7</v>
      </c>
      <c r="C3" s="289" t="str">
        <f t="shared" ref="C3:C27" ca="1" si="0">OFFSET(D3,0,LangOffset,1,1)</f>
        <v>Prevention programs for MSM and TGs</v>
      </c>
      <c r="D3" s="290" t="s">
        <v>3401</v>
      </c>
      <c r="E3" s="291" t="s">
        <v>1825</v>
      </c>
      <c r="F3" s="291" t="s">
        <v>1542</v>
      </c>
      <c r="G3" s="291" t="s">
        <v>4626</v>
      </c>
      <c r="H3" s="292">
        <v>1</v>
      </c>
      <c r="I3" s="1" t="s">
        <v>3456</v>
      </c>
    </row>
    <row r="4" spans="1:9" x14ac:dyDescent="0.2">
      <c r="A4" s="289" t="s">
        <v>2456</v>
      </c>
      <c r="B4" s="289">
        <v>9</v>
      </c>
      <c r="C4" s="289" t="str">
        <f t="shared" ca="1" si="0"/>
        <v>Prevention programs for sex workers and their clients</v>
      </c>
      <c r="D4" s="290" t="s">
        <v>3402</v>
      </c>
      <c r="E4" s="291" t="s">
        <v>1826</v>
      </c>
      <c r="F4" s="291" t="s">
        <v>1543</v>
      </c>
      <c r="G4" s="291" t="s">
        <v>4627</v>
      </c>
      <c r="H4" s="292">
        <v>1</v>
      </c>
      <c r="I4" s="1" t="s">
        <v>3457</v>
      </c>
    </row>
    <row r="5" spans="1:9" x14ac:dyDescent="0.2">
      <c r="A5" s="289" t="s">
        <v>2456</v>
      </c>
      <c r="B5" s="289">
        <v>11</v>
      </c>
      <c r="C5" s="289" t="str">
        <f t="shared" ca="1" si="0"/>
        <v>Prevention programs for people who inject drugs (PWID) and their partners</v>
      </c>
      <c r="D5" s="290" t="s">
        <v>3403</v>
      </c>
      <c r="E5" s="291" t="s">
        <v>4628</v>
      </c>
      <c r="F5" s="291" t="s">
        <v>1772</v>
      </c>
      <c r="G5" s="291" t="s">
        <v>4629</v>
      </c>
      <c r="H5" s="292">
        <v>1</v>
      </c>
      <c r="I5" s="1" t="s">
        <v>3458</v>
      </c>
    </row>
    <row r="6" spans="1:9" x14ac:dyDescent="0.2">
      <c r="A6" s="289" t="s">
        <v>2456</v>
      </c>
      <c r="B6" s="289">
        <v>13</v>
      </c>
      <c r="C6" s="289" t="str">
        <f t="shared" ca="1" si="0"/>
        <v>Prevention programs for other vulnerable populations (please specify)</v>
      </c>
      <c r="D6" s="290" t="s">
        <v>3404</v>
      </c>
      <c r="E6" s="291" t="s">
        <v>1828</v>
      </c>
      <c r="F6" s="291" t="s">
        <v>4630</v>
      </c>
      <c r="G6" s="291" t="s">
        <v>4631</v>
      </c>
      <c r="H6" s="292">
        <v>1</v>
      </c>
      <c r="I6" s="1" t="s">
        <v>3459</v>
      </c>
    </row>
    <row r="7" spans="1:9" x14ac:dyDescent="0.2">
      <c r="A7" s="289" t="s">
        <v>2456</v>
      </c>
      <c r="B7" s="289">
        <v>15</v>
      </c>
      <c r="C7" s="289" t="str">
        <f t="shared" ca="1" si="0"/>
        <v>Prevention programs for adolescents and youth, in and out of school</v>
      </c>
      <c r="D7" s="290" t="s">
        <v>3405</v>
      </c>
      <c r="E7" s="1" t="s">
        <v>1827</v>
      </c>
      <c r="F7" s="1" t="s">
        <v>4632</v>
      </c>
      <c r="G7" s="1" t="s">
        <v>4633</v>
      </c>
      <c r="H7" s="292">
        <v>0</v>
      </c>
      <c r="I7" s="1" t="s">
        <v>3460</v>
      </c>
    </row>
    <row r="8" spans="1:9" x14ac:dyDescent="0.2">
      <c r="A8" s="289" t="s">
        <v>2456</v>
      </c>
      <c r="B8" s="289">
        <v>20</v>
      </c>
      <c r="C8" s="289" t="str">
        <f t="shared" ca="1" si="0"/>
        <v>PMTCT</v>
      </c>
      <c r="D8" s="293" t="s">
        <v>839</v>
      </c>
      <c r="E8" s="290" t="s">
        <v>1551</v>
      </c>
      <c r="F8" s="290" t="s">
        <v>1448</v>
      </c>
      <c r="G8" s="294" t="s">
        <v>1710</v>
      </c>
      <c r="H8" s="292">
        <v>1</v>
      </c>
      <c r="I8" s="1" t="s">
        <v>3461</v>
      </c>
    </row>
    <row r="9" spans="1:9" x14ac:dyDescent="0.2">
      <c r="A9" s="289" t="s">
        <v>2456</v>
      </c>
      <c r="B9" s="289">
        <v>22</v>
      </c>
      <c r="C9" s="289" t="str">
        <f t="shared" ca="1" si="0"/>
        <v>Treatment, care and support</v>
      </c>
      <c r="D9" s="293" t="s">
        <v>2317</v>
      </c>
      <c r="E9" s="290" t="s">
        <v>1829</v>
      </c>
      <c r="F9" s="290" t="s">
        <v>1773</v>
      </c>
      <c r="G9" s="294" t="s">
        <v>1711</v>
      </c>
      <c r="H9" s="292">
        <v>1</v>
      </c>
      <c r="I9" s="1" t="s">
        <v>3462</v>
      </c>
    </row>
    <row r="10" spans="1:9" x14ac:dyDescent="0.2">
      <c r="A10" s="289" t="s">
        <v>2457</v>
      </c>
      <c r="B10" s="289">
        <v>32</v>
      </c>
      <c r="C10" s="289" t="str">
        <f t="shared" ca="1" si="0"/>
        <v>TB care and prevention</v>
      </c>
      <c r="D10" s="293" t="s">
        <v>2243</v>
      </c>
      <c r="E10" s="290" t="s">
        <v>3333</v>
      </c>
      <c r="F10" s="290" t="s">
        <v>3422</v>
      </c>
      <c r="G10" s="294" t="s">
        <v>2288</v>
      </c>
      <c r="H10" s="292">
        <v>1</v>
      </c>
      <c r="I10" s="1" t="s">
        <v>3463</v>
      </c>
    </row>
    <row r="11" spans="1:9" x14ac:dyDescent="0.2">
      <c r="A11" s="289" t="s">
        <v>2458</v>
      </c>
      <c r="B11" s="289">
        <v>35</v>
      </c>
      <c r="C11" s="289" t="str">
        <f t="shared" ca="1" si="0"/>
        <v>TB/HIV</v>
      </c>
      <c r="D11" s="293" t="s">
        <v>2318</v>
      </c>
      <c r="E11" s="290" t="s">
        <v>2244</v>
      </c>
      <c r="F11" s="290" t="s">
        <v>2319</v>
      </c>
      <c r="G11" s="294" t="s">
        <v>2320</v>
      </c>
      <c r="H11" s="292">
        <v>1</v>
      </c>
      <c r="I11" s="1" t="s">
        <v>3464</v>
      </c>
    </row>
    <row r="12" spans="1:9" x14ac:dyDescent="0.2">
      <c r="A12" s="289" t="s">
        <v>2457</v>
      </c>
      <c r="B12" s="289">
        <v>38</v>
      </c>
      <c r="C12" s="289" t="str">
        <f t="shared" ca="1" si="0"/>
        <v>MDR-TB</v>
      </c>
      <c r="D12" s="293" t="s">
        <v>2323</v>
      </c>
      <c r="E12" s="290" t="s">
        <v>2245</v>
      </c>
      <c r="F12" s="290" t="s">
        <v>2246</v>
      </c>
      <c r="G12" s="294" t="s">
        <v>2247</v>
      </c>
      <c r="H12" s="292">
        <v>1</v>
      </c>
      <c r="I12" s="1" t="s">
        <v>3465</v>
      </c>
    </row>
    <row r="13" spans="1:9" x14ac:dyDescent="0.2">
      <c r="A13" s="289" t="s">
        <v>1380</v>
      </c>
      <c r="B13" s="289">
        <v>42</v>
      </c>
      <c r="C13" s="289" t="str">
        <f t="shared" ca="1" si="0"/>
        <v>Vector control</v>
      </c>
      <c r="D13" s="293" t="s">
        <v>2324</v>
      </c>
      <c r="E13" s="290" t="s">
        <v>1553</v>
      </c>
      <c r="F13" s="290" t="s">
        <v>1451</v>
      </c>
      <c r="G13" s="294" t="s">
        <v>1713</v>
      </c>
      <c r="H13" s="292">
        <v>1</v>
      </c>
      <c r="I13" s="1" t="s">
        <v>3466</v>
      </c>
    </row>
    <row r="14" spans="1:9" x14ac:dyDescent="0.2">
      <c r="A14" s="289" t="s">
        <v>1380</v>
      </c>
      <c r="B14" s="289">
        <v>45</v>
      </c>
      <c r="C14" s="289" t="str">
        <f t="shared" ca="1" si="0"/>
        <v>Case management</v>
      </c>
      <c r="D14" s="293" t="s">
        <v>2325</v>
      </c>
      <c r="E14" s="290" t="s">
        <v>1554</v>
      </c>
      <c r="F14" s="290" t="s">
        <v>1452</v>
      </c>
      <c r="G14" s="294" t="s">
        <v>1714</v>
      </c>
      <c r="H14" s="292">
        <v>1</v>
      </c>
      <c r="I14" s="1" t="s">
        <v>3467</v>
      </c>
    </row>
    <row r="15" spans="1:9" x14ac:dyDescent="0.2">
      <c r="A15" s="289" t="s">
        <v>1380</v>
      </c>
      <c r="B15" s="289">
        <v>48</v>
      </c>
      <c r="C15" s="289" t="str">
        <f t="shared" ca="1" si="0"/>
        <v>Specific prevention interventions (SPI)</v>
      </c>
      <c r="D15" s="293" t="s">
        <v>2326</v>
      </c>
      <c r="E15" s="290" t="s">
        <v>1555</v>
      </c>
      <c r="F15" s="290" t="s">
        <v>1453</v>
      </c>
      <c r="G15" s="294" t="s">
        <v>1766</v>
      </c>
      <c r="H15" s="292">
        <v>1</v>
      </c>
      <c r="I15" s="1" t="s">
        <v>3468</v>
      </c>
    </row>
    <row r="16" spans="1:9" x14ac:dyDescent="0.2">
      <c r="A16" s="295" t="s">
        <v>2455</v>
      </c>
      <c r="B16" s="289">
        <v>68</v>
      </c>
      <c r="C16" s="289" t="str">
        <f ca="1">OFFSET(D16,0,LangOffset,1,1)</f>
        <v>HSS - Procurement supply chain management (PSCM)</v>
      </c>
      <c r="D16" s="290" t="s">
        <v>4597</v>
      </c>
      <c r="E16" s="290" t="s">
        <v>4598</v>
      </c>
      <c r="F16" s="290" t="s">
        <v>4599</v>
      </c>
      <c r="G16" s="294" t="s">
        <v>4600</v>
      </c>
      <c r="H16" s="292">
        <v>0</v>
      </c>
      <c r="I16" s="1" t="s">
        <v>3469</v>
      </c>
    </row>
    <row r="17" spans="1:9" x14ac:dyDescent="0.2">
      <c r="A17" s="295" t="s">
        <v>2455</v>
      </c>
      <c r="B17" s="289">
        <v>112</v>
      </c>
      <c r="C17" s="289" t="str">
        <f ca="1">OFFSET(D17,0,LangOffset,1,1)</f>
        <v>HSS - Health information systems and M&amp;E</v>
      </c>
      <c r="D17" s="290" t="s">
        <v>4601</v>
      </c>
      <c r="E17" s="290" t="s">
        <v>4602</v>
      </c>
      <c r="F17" s="290" t="s">
        <v>4603</v>
      </c>
      <c r="G17" s="294" t="s">
        <v>4604</v>
      </c>
      <c r="H17" s="292">
        <v>0</v>
      </c>
      <c r="I17" s="1" t="s">
        <v>3470</v>
      </c>
    </row>
    <row r="18" spans="1:9" x14ac:dyDescent="0.2">
      <c r="A18" s="295" t="s">
        <v>2455</v>
      </c>
      <c r="B18" s="289">
        <v>65</v>
      </c>
      <c r="C18" s="289" t="str">
        <f t="shared" ca="1" si="0"/>
        <v>HSS - Health and community workforce</v>
      </c>
      <c r="D18" s="290" t="s">
        <v>4605</v>
      </c>
      <c r="E18" s="71" t="s">
        <v>4606</v>
      </c>
      <c r="F18" s="72" t="s">
        <v>4607</v>
      </c>
      <c r="G18" s="72" t="s">
        <v>4608</v>
      </c>
      <c r="H18" s="292">
        <v>0</v>
      </c>
      <c r="I18" s="1" t="s">
        <v>3471</v>
      </c>
    </row>
    <row r="19" spans="1:9" s="27" customFormat="1" x14ac:dyDescent="0.2">
      <c r="A19" s="295" t="s">
        <v>2455</v>
      </c>
      <c r="B19" s="289">
        <v>62</v>
      </c>
      <c r="C19" s="289" t="str">
        <f ca="1">OFFSET(D19,0,LangOffset,1,1)</f>
        <v>HSS - Service delivery</v>
      </c>
      <c r="D19" s="290" t="s">
        <v>4609</v>
      </c>
      <c r="E19" s="290" t="s">
        <v>4610</v>
      </c>
      <c r="F19" s="290" t="s">
        <v>4611</v>
      </c>
      <c r="G19" s="294" t="s">
        <v>4612</v>
      </c>
      <c r="H19" s="296">
        <v>0</v>
      </c>
      <c r="I19" s="297" t="s">
        <v>3472</v>
      </c>
    </row>
    <row r="20" spans="1:9" x14ac:dyDescent="0.2">
      <c r="A20" s="295" t="s">
        <v>2455</v>
      </c>
      <c r="B20" s="289">
        <v>77</v>
      </c>
      <c r="C20" s="289" t="str">
        <f ca="1">OFFSET(D20,0,LangOffset,1,1)</f>
        <v>HSS - Financial management</v>
      </c>
      <c r="D20" s="290" t="s">
        <v>4613</v>
      </c>
      <c r="E20" s="290" t="s">
        <v>4614</v>
      </c>
      <c r="F20" s="290" t="s">
        <v>4615</v>
      </c>
      <c r="G20" s="294" t="s">
        <v>4616</v>
      </c>
      <c r="H20" s="292">
        <v>0</v>
      </c>
      <c r="I20" s="1" t="s">
        <v>3473</v>
      </c>
    </row>
    <row r="21" spans="1:9" x14ac:dyDescent="0.2">
      <c r="A21" s="295" t="s">
        <v>2455</v>
      </c>
      <c r="B21" s="289">
        <v>71</v>
      </c>
      <c r="C21" s="289" t="str">
        <f t="shared" ca="1" si="0"/>
        <v>HSS - Policy and governance</v>
      </c>
      <c r="D21" s="290" t="s">
        <v>4617</v>
      </c>
      <c r="E21" s="290" t="s">
        <v>4618</v>
      </c>
      <c r="F21" s="290" t="s">
        <v>4619</v>
      </c>
      <c r="G21" s="294" t="s">
        <v>4620</v>
      </c>
      <c r="H21" s="292">
        <v>0</v>
      </c>
      <c r="I21" s="1" t="s">
        <v>3474</v>
      </c>
    </row>
    <row r="22" spans="1:9" x14ac:dyDescent="0.2">
      <c r="A22" s="295" t="s">
        <v>2455</v>
      </c>
      <c r="B22" s="289">
        <v>74</v>
      </c>
      <c r="C22" s="289" t="str">
        <f t="shared" ca="1" si="0"/>
        <v xml:space="preserve">HSS - Healthcare financing </v>
      </c>
      <c r="D22" s="290" t="s">
        <v>4621</v>
      </c>
      <c r="E22" s="290" t="s">
        <v>4622</v>
      </c>
      <c r="F22" s="290" t="s">
        <v>4623</v>
      </c>
      <c r="G22" s="294" t="s">
        <v>4624</v>
      </c>
      <c r="H22" s="292">
        <v>0</v>
      </c>
      <c r="I22" s="1" t="s">
        <v>3475</v>
      </c>
    </row>
    <row r="23" spans="1:9" x14ac:dyDescent="0.2">
      <c r="A23" s="289" t="s">
        <v>2455</v>
      </c>
      <c r="B23" s="289">
        <v>102</v>
      </c>
      <c r="C23" s="289" t="str">
        <f t="shared" ca="1" si="0"/>
        <v>Removing legal barriers to access</v>
      </c>
      <c r="D23" s="293" t="s">
        <v>2248</v>
      </c>
      <c r="E23" s="290" t="s">
        <v>2563</v>
      </c>
      <c r="F23" s="290" t="s">
        <v>2564</v>
      </c>
      <c r="G23" s="294" t="s">
        <v>2290</v>
      </c>
      <c r="H23" s="292">
        <v>0</v>
      </c>
      <c r="I23" s="1" t="s">
        <v>3476</v>
      </c>
    </row>
    <row r="24" spans="1:9" x14ac:dyDescent="0.2">
      <c r="A24" s="289" t="s">
        <v>2459</v>
      </c>
      <c r="B24" s="289">
        <v>105</v>
      </c>
      <c r="C24" s="289" t="str">
        <f t="shared" ca="1" si="0"/>
        <v>Community systems strengthening</v>
      </c>
      <c r="D24" s="293" t="s">
        <v>2321</v>
      </c>
      <c r="E24" s="290" t="s">
        <v>2565</v>
      </c>
      <c r="F24" s="290" t="s">
        <v>2566</v>
      </c>
      <c r="G24" s="294" t="s">
        <v>2289</v>
      </c>
      <c r="H24" s="292">
        <v>0</v>
      </c>
      <c r="I24" s="1" t="s">
        <v>3477</v>
      </c>
    </row>
    <row r="25" spans="1:9" x14ac:dyDescent="0.2">
      <c r="A25" s="297" t="s">
        <v>2455</v>
      </c>
      <c r="B25" s="297">
        <v>115</v>
      </c>
      <c r="C25" s="297" t="str">
        <f t="shared" ca="1" si="0"/>
        <v>Program management</v>
      </c>
      <c r="D25" s="298" t="s">
        <v>2322</v>
      </c>
      <c r="E25" s="298" t="s">
        <v>1552</v>
      </c>
      <c r="F25" s="298" t="s">
        <v>1450</v>
      </c>
      <c r="G25" s="298" t="s">
        <v>1712</v>
      </c>
      <c r="H25" s="292">
        <v>0</v>
      </c>
      <c r="I25" s="1" t="s">
        <v>3478</v>
      </c>
    </row>
    <row r="26" spans="1:9" x14ac:dyDescent="0.2">
      <c r="A26" s="289" t="s">
        <v>2459</v>
      </c>
      <c r="B26" s="289">
        <v>152</v>
      </c>
      <c r="C26" s="289" t="str">
        <f t="shared" ca="1" si="0"/>
        <v>Results-based Financing</v>
      </c>
      <c r="D26" s="293" t="s">
        <v>2242</v>
      </c>
      <c r="E26" s="290" t="s">
        <v>2241</v>
      </c>
      <c r="F26" s="290" t="s">
        <v>2239</v>
      </c>
      <c r="G26" s="294" t="s">
        <v>2240</v>
      </c>
      <c r="H26" s="292">
        <v>0</v>
      </c>
      <c r="I26" s="1" t="s">
        <v>3479</v>
      </c>
    </row>
    <row r="27" spans="1:9" x14ac:dyDescent="0.2">
      <c r="A27" s="289" t="s">
        <v>2460</v>
      </c>
      <c r="B27" s="289">
        <v>200</v>
      </c>
      <c r="C27" s="289" t="str">
        <f t="shared" ca="1" si="0"/>
        <v>Other</v>
      </c>
      <c r="D27" s="293" t="s">
        <v>1717</v>
      </c>
      <c r="E27" s="293" t="s">
        <v>1718</v>
      </c>
      <c r="F27" s="293" t="s">
        <v>1719</v>
      </c>
      <c r="G27" s="298" t="s">
        <v>3453</v>
      </c>
      <c r="H27" s="292">
        <v>0</v>
      </c>
      <c r="I27" s="1" t="s">
        <v>3480</v>
      </c>
    </row>
  </sheetData>
  <sheetProtection password="C911" sheet="1" objects="1" scenarios="1" formatCells="0"/>
  <sortState ref="A2:G31">
    <sortCondition ref="B2:B31"/>
  </sortState>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4"/>
  <sheetViews>
    <sheetView zoomScale="90" zoomScaleNormal="90" workbookViewId="0">
      <pane xSplit="2" ySplit="1" topLeftCell="G2" activePane="bottomRight" state="frozen"/>
      <selection activeCell="B28" sqref="B28:Z28"/>
      <selection pane="topRight" activeCell="B28" sqref="B28:Z28"/>
      <selection pane="bottomLeft" activeCell="B28" sqref="B28:Z28"/>
      <selection pane="bottomRight" activeCell="O15" sqref="O15"/>
    </sheetView>
  </sheetViews>
  <sheetFormatPr defaultRowHeight="14.25" x14ac:dyDescent="0.2"/>
  <cols>
    <col min="1" max="1" width="7.28515625" style="33" bestFit="1" customWidth="1"/>
    <col min="2" max="2" width="34.28515625" style="33" customWidth="1"/>
    <col min="3" max="3" width="5.42578125" style="33" bestFit="1" customWidth="1"/>
    <col min="4" max="4" width="13.140625" style="34" bestFit="1" customWidth="1"/>
    <col min="5" max="5" width="49.7109375" style="50" customWidth="1"/>
    <col min="6" max="6" width="32" style="50" customWidth="1"/>
    <col min="7" max="7" width="31.28515625" style="50" customWidth="1"/>
    <col min="8" max="8" width="16.28515625" style="50" bestFit="1" customWidth="1"/>
    <col min="9" max="9" width="16.28515625" style="141" customWidth="1"/>
    <col min="10" max="10" width="13.140625" style="50" customWidth="1"/>
    <col min="11" max="11" width="9.140625" style="50"/>
    <col min="12" max="12" width="9.140625" style="53"/>
    <col min="13" max="13" width="9.140625" style="50"/>
    <col min="14" max="16384" width="9.140625" style="33"/>
  </cols>
  <sheetData>
    <row r="1" spans="1:15" s="28" customFormat="1" ht="15" x14ac:dyDescent="0.25">
      <c r="A1" s="28" t="s">
        <v>1382</v>
      </c>
      <c r="B1" s="28" t="s">
        <v>840</v>
      </c>
      <c r="C1" s="28" t="s">
        <v>1405</v>
      </c>
      <c r="D1" s="25" t="s">
        <v>2501</v>
      </c>
      <c r="E1" s="43" t="s">
        <v>1404</v>
      </c>
      <c r="F1" s="43" t="s">
        <v>1403</v>
      </c>
      <c r="G1" s="43" t="s">
        <v>1402</v>
      </c>
      <c r="H1" s="115" t="s">
        <v>1401</v>
      </c>
      <c r="I1" s="140" t="s">
        <v>2502</v>
      </c>
      <c r="J1" s="115" t="s">
        <v>2313</v>
      </c>
      <c r="K1" s="115" t="s">
        <v>2314</v>
      </c>
      <c r="L1" s="117" t="s">
        <v>2315</v>
      </c>
      <c r="M1" s="115" t="s">
        <v>2316</v>
      </c>
      <c r="N1" s="116" t="s">
        <v>3454</v>
      </c>
      <c r="O1" s="116" t="s">
        <v>3528</v>
      </c>
    </row>
    <row r="2" spans="1:15" x14ac:dyDescent="0.2">
      <c r="A2" s="33">
        <v>3</v>
      </c>
      <c r="B2" s="33" t="str">
        <f>VLOOKUP(A2,CatModules!B:D,3,FALSE)</f>
        <v>Prevention programs for general population</v>
      </c>
      <c r="C2" s="33">
        <v>5</v>
      </c>
      <c r="D2" s="34" t="str">
        <f t="shared" ref="D2:D33" ca="1" si="0">OFFSET(E2,0,LangOffset,1,1)</f>
        <v>Behavioral change as part of programs for general population</v>
      </c>
      <c r="E2" s="50" t="s">
        <v>3490</v>
      </c>
      <c r="F2" s="51" t="s">
        <v>3529</v>
      </c>
      <c r="G2" s="144" t="s">
        <v>3559</v>
      </c>
      <c r="H2" s="147" t="s">
        <v>3586</v>
      </c>
      <c r="I2" s="141" t="str">
        <f t="shared" ref="I2:I33" ca="1" si="1">IF(ISBLANK(OFFSET(J2,0,LangOffset,1,1)),"",OFFSET(J2,0,LangOffset,1,1))</f>
        <v>Designing, developing and implementing behavioural change programs: including planning, human resources, training, IEC material, targeted mass media campaigns, outreach and peer education. Include programs  tailored for different needs of men, women and girls in the general population , to support male and female condoms, gender norms,  testing and counselling and Male Circumcision .   This includes workplace policies and programs.
Exclude programs for  Key and vulnerable populations and Youth.</v>
      </c>
      <c r="J2" s="119" t="s">
        <v>2327</v>
      </c>
      <c r="K2" s="120" t="s">
        <v>2567</v>
      </c>
      <c r="L2" s="121" t="s">
        <v>2568</v>
      </c>
      <c r="M2" s="120" t="s">
        <v>2569</v>
      </c>
      <c r="N2" s="122" t="str">
        <f>CONCATENATE(VLOOKUP(A2,CatModules!B:I,8,FALSE),TEXT(IF(A2=A1,RIGHT(N1,2)+1,"1"),"0#"))</f>
        <v>MHA01</v>
      </c>
      <c r="O2" s="122" t="str">
        <f ca="1">IF(LEN(D2)&gt;=80,LEN(D2),"")</f>
        <v/>
      </c>
    </row>
    <row r="3" spans="1:15" x14ac:dyDescent="0.2">
      <c r="A3" s="33">
        <v>3</v>
      </c>
      <c r="B3" s="33" t="str">
        <f>VLOOKUP(A3,CatModules!B:D,3,FALSE)</f>
        <v>Prevention programs for general population</v>
      </c>
      <c r="C3" s="33">
        <v>10</v>
      </c>
      <c r="D3" s="34" t="str">
        <f t="shared" ca="1" si="0"/>
        <v>Condoms as part of programs for general population</v>
      </c>
      <c r="E3" s="50" t="s">
        <v>3491</v>
      </c>
      <c r="F3" s="69" t="s">
        <v>3530</v>
      </c>
      <c r="G3" s="144" t="s">
        <v>3560</v>
      </c>
      <c r="H3" s="147" t="s">
        <v>3587</v>
      </c>
      <c r="I3" s="141" t="str">
        <f t="shared" ca="1" si="1"/>
        <v>Promotion and distribution of female and male condoms for HIV prevention including links to Behaviour Change programs. Exclude condoms included as part of PMTCT Prong 2. Exclude programs for  Key and vulnerable populations and Youth.</v>
      </c>
      <c r="J3" s="119" t="s">
        <v>2328</v>
      </c>
      <c r="K3" s="120" t="s">
        <v>2570</v>
      </c>
      <c r="L3" s="121" t="s">
        <v>2571</v>
      </c>
      <c r="M3" s="120" t="s">
        <v>2572</v>
      </c>
      <c r="N3" s="122" t="str">
        <f>CONCATENATE(VLOOKUP(A3,CatModules!B:I,8,FALSE),TEXT(IF(A3=A2,RIGHT(N2,2)+1,"1"),"0#"))</f>
        <v>MHA02</v>
      </c>
      <c r="O3" s="122" t="str">
        <f t="shared" ref="O3:O66" ca="1" si="2">IF(LEN(D3)&gt;=80,LEN(D3),"")</f>
        <v/>
      </c>
    </row>
    <row r="4" spans="1:15" x14ac:dyDescent="0.2">
      <c r="A4" s="33">
        <v>3</v>
      </c>
      <c r="B4" s="33" t="str">
        <f>VLOOKUP(A4,CatModules!B:D,3,FALSE)</f>
        <v>Prevention programs for general population</v>
      </c>
      <c r="C4" s="33">
        <v>15</v>
      </c>
      <c r="D4" s="34" t="str">
        <f t="shared" ca="1" si="0"/>
        <v>Male circumcision</v>
      </c>
      <c r="E4" s="50" t="s">
        <v>3492</v>
      </c>
      <c r="F4" s="51" t="s">
        <v>3531</v>
      </c>
      <c r="G4" s="144" t="s">
        <v>3561</v>
      </c>
      <c r="H4" s="147" t="s">
        <v>3588</v>
      </c>
      <c r="I4" s="141" t="str">
        <f t="shared" ca="1" si="1"/>
        <v>Promotion and provision of medical male circumcision for adults, adolescents and youth including links to Behaviour Change programs, HIV testing and counselling and STI diagnosis and treatment.</v>
      </c>
      <c r="J4" s="119" t="s">
        <v>2329</v>
      </c>
      <c r="K4" s="120" t="s">
        <v>2573</v>
      </c>
      <c r="L4" s="121" t="s">
        <v>2574</v>
      </c>
      <c r="M4" s="120" t="s">
        <v>2575</v>
      </c>
      <c r="N4" s="122" t="str">
        <f>CONCATENATE(VLOOKUP(A4,CatModules!B:I,8,FALSE),TEXT(IF(A4=A3,RIGHT(N3,2)+1,"1"),"0#"))</f>
        <v>MHA03</v>
      </c>
      <c r="O4" s="122" t="str">
        <f t="shared" ca="1" si="2"/>
        <v/>
      </c>
    </row>
    <row r="5" spans="1:15" x14ac:dyDescent="0.2">
      <c r="A5" s="33">
        <v>3</v>
      </c>
      <c r="B5" s="33" t="str">
        <f>VLOOKUP(A5,CatModules!B:D,3,FALSE)</f>
        <v>Prevention programs for general population</v>
      </c>
      <c r="C5" s="33">
        <v>20</v>
      </c>
      <c r="D5" s="34" t="str">
        <f t="shared" ca="1" si="0"/>
        <v>HIV testing and counseling as part of programs for general population</v>
      </c>
      <c r="E5" s="50" t="s">
        <v>3493</v>
      </c>
      <c r="F5" s="51" t="s">
        <v>3532</v>
      </c>
      <c r="G5" s="144" t="s">
        <v>3562</v>
      </c>
      <c r="H5" s="147" t="s">
        <v>3589</v>
      </c>
      <c r="I5" s="141" t="str">
        <f t="shared" ca="1" si="1"/>
        <v xml:space="preserve">Designing, developing and implementing    provider and client-initiated testing,  community-based HIV Testing and Counselling including outreach, home-based and targeted campaigns.   Include all HIV testing and counselling programs targeting general populations.
Exclude programs for  Key and vulnerable populations. </v>
      </c>
      <c r="J5" s="119" t="s">
        <v>2330</v>
      </c>
      <c r="K5" s="120" t="s">
        <v>2576</v>
      </c>
      <c r="L5" s="121" t="s">
        <v>2577</v>
      </c>
      <c r="M5" s="120" t="s">
        <v>2578</v>
      </c>
      <c r="N5" s="122" t="str">
        <f>CONCATENATE(VLOOKUP(A5,CatModules!B:I,8,FALSE),TEXT(IF(A5=A4,RIGHT(N4,2)+1,"1"),"0#"))</f>
        <v>MHA04</v>
      </c>
      <c r="O5" s="122" t="str">
        <f t="shared" ca="1" si="2"/>
        <v/>
      </c>
    </row>
    <row r="6" spans="1:15" x14ac:dyDescent="0.2">
      <c r="A6" s="33">
        <v>3</v>
      </c>
      <c r="B6" s="33" t="str">
        <f>VLOOKUP(A6,CatModules!B:D,3,FALSE)</f>
        <v>Prevention programs for general population</v>
      </c>
      <c r="C6" s="33">
        <v>25</v>
      </c>
      <c r="D6" s="34" t="str">
        <f t="shared" ca="1" si="0"/>
        <v>Diagnosis and treatment of STIs as part of programs for general population</v>
      </c>
      <c r="E6" s="50" t="s">
        <v>3494</v>
      </c>
      <c r="F6" s="51" t="s">
        <v>3533</v>
      </c>
      <c r="G6" s="144" t="s">
        <v>3563</v>
      </c>
      <c r="H6" s="147" t="s">
        <v>3590</v>
      </c>
      <c r="I6" s="141" t="str">
        <f t="shared" ca="1" si="1"/>
        <v xml:space="preserve">Designing, developing and implementing Syndromic and Clinical management  programs of sexually transmitted infections. Exclude programs for  Key and vulnerable populations. </v>
      </c>
      <c r="J6" s="119" t="s">
        <v>2331</v>
      </c>
      <c r="K6" s="120" t="s">
        <v>2579</v>
      </c>
      <c r="L6" s="121" t="s">
        <v>2580</v>
      </c>
      <c r="M6" s="120" t="s">
        <v>2581</v>
      </c>
      <c r="N6" s="122" t="str">
        <f>CONCATENATE(VLOOKUP(A6,CatModules!B:I,8,FALSE),TEXT(IF(A6=A5,RIGHT(N5,2)+1,"1"),"0#"))</f>
        <v>MHA05</v>
      </c>
      <c r="O6" s="122" t="str">
        <f t="shared" ca="1" si="2"/>
        <v/>
      </c>
    </row>
    <row r="7" spans="1:15" x14ac:dyDescent="0.2">
      <c r="A7" s="33">
        <v>3</v>
      </c>
      <c r="B7" s="33" t="str">
        <f>VLOOKUP(A7,CatModules!B:D,3,FALSE)</f>
        <v>Prevention programs for general population</v>
      </c>
      <c r="C7" s="33">
        <v>30</v>
      </c>
      <c r="D7" s="34" t="str">
        <f t="shared" ca="1" si="0"/>
        <v>Blood safety</v>
      </c>
      <c r="E7" s="50" t="s">
        <v>3495</v>
      </c>
      <c r="F7" s="51" t="s">
        <v>3534</v>
      </c>
      <c r="G7" s="144" t="s">
        <v>3564</v>
      </c>
      <c r="H7" s="147" t="s">
        <v>3591</v>
      </c>
      <c r="I7" s="141" t="str">
        <f t="shared" ca="1" si="1"/>
        <v>Designing, developing and implementing interventions to assure blood safety and apply universal precautions</v>
      </c>
      <c r="J7" s="119" t="s">
        <v>2332</v>
      </c>
      <c r="K7" s="120" t="s">
        <v>2582</v>
      </c>
      <c r="L7" s="121" t="s">
        <v>2583</v>
      </c>
      <c r="M7" s="120" t="s">
        <v>2584</v>
      </c>
      <c r="N7" s="122" t="str">
        <f>CONCATENATE(VLOOKUP(A7,CatModules!B:I,8,FALSE),TEXT(IF(A7=A6,RIGHT(N6,2)+1,"1"),"0#"))</f>
        <v>MHA06</v>
      </c>
      <c r="O7" s="122" t="str">
        <f t="shared" ca="1" si="2"/>
        <v/>
      </c>
    </row>
    <row r="8" spans="1:15" x14ac:dyDescent="0.2">
      <c r="A8" s="33">
        <v>3</v>
      </c>
      <c r="B8" s="33" t="str">
        <f>VLOOKUP(A8,CatModules!B:D,3,FALSE)</f>
        <v>Prevention programs for general population</v>
      </c>
      <c r="C8" s="33">
        <v>35</v>
      </c>
      <c r="D8" s="34" t="str">
        <f t="shared" ca="1" si="0"/>
        <v>Orphan and vulnerable children (OVC) package</v>
      </c>
      <c r="E8" s="50" t="s">
        <v>3496</v>
      </c>
      <c r="F8" s="144" t="s">
        <v>3535</v>
      </c>
      <c r="G8" s="144" t="s">
        <v>3565</v>
      </c>
      <c r="H8" s="147" t="s">
        <v>3592</v>
      </c>
      <c r="I8" s="141" t="str">
        <f t="shared" ca="1" si="1"/>
        <v>Designing and implementing programs aimed to  strengthen the capacity of families to protect and care for OVC by prolonging the lives of parents and providing economic, psychosocial ,addressing young girls vulnerabilities and other support including  community-based responses and access  to essential services including education, health care, birth registration and others.</v>
      </c>
      <c r="J8" s="119" t="s">
        <v>2333</v>
      </c>
      <c r="K8" s="120" t="s">
        <v>2585</v>
      </c>
      <c r="L8" s="121" t="s">
        <v>2586</v>
      </c>
      <c r="M8" s="120" t="s">
        <v>2587</v>
      </c>
      <c r="N8" s="122" t="str">
        <f>CONCATENATE(VLOOKUP(A8,CatModules!B:I,8,FALSE),TEXT(IF(A8=A7,RIGHT(N7,2)+1,"1"),"0#"))</f>
        <v>MHA07</v>
      </c>
      <c r="O8" s="122" t="str">
        <f t="shared" ca="1" si="2"/>
        <v/>
      </c>
    </row>
    <row r="9" spans="1:15" x14ac:dyDescent="0.2">
      <c r="A9" s="33">
        <v>3</v>
      </c>
      <c r="B9" s="33" t="str">
        <f>VLOOKUP(A9,CatModules!B:D,3,FALSE)</f>
        <v>Prevention programs for general population</v>
      </c>
      <c r="C9" s="33">
        <v>40</v>
      </c>
      <c r="D9" s="34" t="str">
        <f t="shared" ca="1" si="0"/>
        <v>RMNCH linkages and gender-based violence (GBV)</v>
      </c>
      <c r="E9" s="50" t="s">
        <v>2249</v>
      </c>
      <c r="F9" s="51" t="s">
        <v>1556</v>
      </c>
      <c r="G9" s="144" t="s">
        <v>1454</v>
      </c>
      <c r="H9" s="147" t="s">
        <v>1656</v>
      </c>
      <c r="I9" s="141" t="str">
        <f t="shared" ca="1" si="1"/>
        <v>Designing, developing and implementing gender responsive, women and girls focused HIV services including prevention and responses to gender-based violence, HIV service integration into RMNCH services, promotion of sexual and reproductive health</v>
      </c>
      <c r="J9" s="119" t="s">
        <v>2334</v>
      </c>
      <c r="K9" s="120" t="s">
        <v>2588</v>
      </c>
      <c r="L9" s="121" t="s">
        <v>2589</v>
      </c>
      <c r="M9" s="120" t="s">
        <v>2590</v>
      </c>
      <c r="N9" s="122" t="str">
        <f>CONCATENATE(VLOOKUP(A9,CatModules!B:I,8,FALSE),TEXT(IF(A9=A8,RIGHT(N8,2)+1,"1"),"0#"))</f>
        <v>MHA08</v>
      </c>
      <c r="O9" s="122" t="str">
        <f t="shared" ca="1" si="2"/>
        <v/>
      </c>
    </row>
    <row r="10" spans="1:15" x14ac:dyDescent="0.2">
      <c r="A10" s="33">
        <v>3</v>
      </c>
      <c r="B10" s="33" t="str">
        <f>VLOOKUP(A10,CatModules!B:D,3,FALSE)</f>
        <v>Prevention programs for general population</v>
      </c>
      <c r="C10" s="33">
        <v>45</v>
      </c>
      <c r="D10" s="34" t="str">
        <f t="shared" ca="1" si="0"/>
        <v>Other interventions for general population - Please specify</v>
      </c>
      <c r="E10" s="50" t="s">
        <v>3497</v>
      </c>
      <c r="F10" s="51" t="s">
        <v>3536</v>
      </c>
      <c r="G10" s="144" t="s">
        <v>3566</v>
      </c>
      <c r="H10" s="147" t="s">
        <v>3593</v>
      </c>
      <c r="I10" s="141" t="str">
        <f t="shared" ca="1" si="1"/>
        <v/>
      </c>
      <c r="J10" s="119"/>
      <c r="K10" s="120"/>
      <c r="L10" s="121"/>
      <c r="M10" s="120"/>
      <c r="N10" s="122" t="str">
        <f>CONCATENATE(VLOOKUP(A10,CatModules!B:I,8,FALSE),TEXT(IF(A10=A9,RIGHT(N9,2)+1,"1"),"0#"))</f>
        <v>MHA09</v>
      </c>
      <c r="O10" s="122" t="str">
        <f t="shared" ca="1" si="2"/>
        <v/>
      </c>
    </row>
    <row r="11" spans="1:15" x14ac:dyDescent="0.2">
      <c r="A11" s="33">
        <v>7</v>
      </c>
      <c r="B11" s="33" t="str">
        <f>VLOOKUP(A11,CatModules!B:D,3,FALSE)</f>
        <v>Prevention programs for MSM and TGs</v>
      </c>
      <c r="C11" s="33">
        <v>5</v>
      </c>
      <c r="D11" s="34" t="str">
        <f t="shared" ca="1" si="0"/>
        <v>Behavioral change as part of programs for MSM and TGs</v>
      </c>
      <c r="E11" s="50" t="s">
        <v>2251</v>
      </c>
      <c r="F11" s="51" t="s">
        <v>1557</v>
      </c>
      <c r="G11" s="144" t="s">
        <v>1455</v>
      </c>
      <c r="H11" s="147" t="s">
        <v>1657</v>
      </c>
      <c r="I11" s="141" t="str">
        <f t="shared" ca="1" si="1"/>
        <v>Designing, developing and implementing behavioural change programs  such as  individual-level ,Community-level behavioural interventions, Targeted internet-based strategies, Social marketing-based strategies, Sex venue-based outreach strategies. SGOI strategy.                               
Exclude programs for general population,  youth, and other Key Populations.</v>
      </c>
      <c r="J11" s="119" t="s">
        <v>2335</v>
      </c>
      <c r="K11" s="120" t="s">
        <v>2591</v>
      </c>
      <c r="L11" s="121" t="s">
        <v>2592</v>
      </c>
      <c r="M11" s="120" t="s">
        <v>2593</v>
      </c>
      <c r="N11" s="122" t="str">
        <f>CONCATENATE(VLOOKUP(A11,CatModules!B:I,8,FALSE),TEXT(IF(A11=A10,RIGHT(N10,2)+1,"1"),"0#"))</f>
        <v>MHB01</v>
      </c>
      <c r="O11" s="122" t="str">
        <f t="shared" ca="1" si="2"/>
        <v/>
      </c>
    </row>
    <row r="12" spans="1:15" x14ac:dyDescent="0.2">
      <c r="A12" s="33">
        <v>7</v>
      </c>
      <c r="B12" s="33" t="str">
        <f>VLOOKUP(A12,CatModules!B:D,3,FALSE)</f>
        <v>Prevention programs for MSM and TGs</v>
      </c>
      <c r="C12" s="33">
        <v>10</v>
      </c>
      <c r="D12" s="34" t="str">
        <f t="shared" ca="1" si="0"/>
        <v>Condoms as part of programs for MSM and TGs</v>
      </c>
      <c r="E12" s="50" t="s">
        <v>2252</v>
      </c>
      <c r="F12" s="51" t="s">
        <v>1558</v>
      </c>
      <c r="G12" s="144" t="s">
        <v>1456</v>
      </c>
      <c r="H12" s="147" t="s">
        <v>1658</v>
      </c>
      <c r="I12" s="141" t="str">
        <f t="shared" ca="1" si="1"/>
        <v xml:space="preserve">Promotion and distribution of female and male condoms and condom-compatible lubricants for HIV prevention Links to Behaviour Change programs.     </v>
      </c>
      <c r="J12" s="119" t="s">
        <v>2336</v>
      </c>
      <c r="K12" s="120" t="s">
        <v>2594</v>
      </c>
      <c r="L12" s="121" t="s">
        <v>2595</v>
      </c>
      <c r="M12" s="120" t="s">
        <v>2596</v>
      </c>
      <c r="N12" s="122" t="str">
        <f>CONCATENATE(VLOOKUP(A12,CatModules!B:I,8,FALSE),TEXT(IF(A12=A11,RIGHT(N11,2)+1,"1"),"0#"))</f>
        <v>MHB02</v>
      </c>
      <c r="O12" s="122" t="str">
        <f t="shared" ca="1" si="2"/>
        <v/>
      </c>
    </row>
    <row r="13" spans="1:15" x14ac:dyDescent="0.2">
      <c r="A13" s="33">
        <v>7</v>
      </c>
      <c r="B13" s="33" t="str">
        <f>VLOOKUP(A13,CatModules!B:D,3,FALSE)</f>
        <v>Prevention programs for MSM and TGs</v>
      </c>
      <c r="C13" s="33">
        <v>15</v>
      </c>
      <c r="D13" s="34" t="str">
        <f t="shared" ca="1" si="0"/>
        <v>HIV testing and counseling as part of programs for MSM and TGs</v>
      </c>
      <c r="E13" s="50" t="s">
        <v>2253</v>
      </c>
      <c r="F13" s="51" t="s">
        <v>1559</v>
      </c>
      <c r="G13" s="144" t="s">
        <v>1457</v>
      </c>
      <c r="H13" s="147" t="s">
        <v>1659</v>
      </c>
      <c r="I13" s="141" t="str">
        <f t="shared" ca="1" si="1"/>
        <v>Designing, developing and implementing    provider and client-initiated testing,  community-based HIV testing and counselling including outreach, mobile services and partner's testing and targeted campaign, links to care and treatment.  
Exclude HIV testing and counselling programs for general population,  youth, and other Key Populations.</v>
      </c>
      <c r="J13" s="119" t="s">
        <v>2337</v>
      </c>
      <c r="K13" s="120" t="s">
        <v>2597</v>
      </c>
      <c r="L13" s="121" t="s">
        <v>2598</v>
      </c>
      <c r="M13" s="120" t="s">
        <v>2599</v>
      </c>
      <c r="N13" s="122" t="str">
        <f>CONCATENATE(VLOOKUP(A13,CatModules!B:I,8,FALSE),TEXT(IF(A13=A12,RIGHT(N12,2)+1,"1"),"0#"))</f>
        <v>MHB03</v>
      </c>
      <c r="O13" s="122" t="str">
        <f t="shared" ca="1" si="2"/>
        <v/>
      </c>
    </row>
    <row r="14" spans="1:15" x14ac:dyDescent="0.2">
      <c r="A14" s="33">
        <v>7</v>
      </c>
      <c r="B14" s="33" t="str">
        <f>VLOOKUP(A14,CatModules!B:D,3,FALSE)</f>
        <v>Prevention programs for MSM and TGs</v>
      </c>
      <c r="C14" s="33">
        <v>20</v>
      </c>
      <c r="D14" s="34" t="str">
        <f t="shared" ca="1" si="0"/>
        <v>Diagnosis and treatment of STIs as part of programs for MSM and TGs</v>
      </c>
      <c r="E14" s="50" t="s">
        <v>2254</v>
      </c>
      <c r="F14" s="51" t="s">
        <v>1560</v>
      </c>
      <c r="G14" s="144" t="s">
        <v>1458</v>
      </c>
      <c r="H14" s="147" t="s">
        <v>1660</v>
      </c>
      <c r="I14" s="141" t="str">
        <f t="shared" ca="1" si="1"/>
        <v xml:space="preserve">Designing, developing and implementing Syndromic and Clinical management  programs of sexually transmitted infections </v>
      </c>
      <c r="J14" s="119" t="s">
        <v>2338</v>
      </c>
      <c r="K14" s="120" t="s">
        <v>2600</v>
      </c>
      <c r="L14" s="121" t="s">
        <v>2601</v>
      </c>
      <c r="M14" s="120" t="s">
        <v>2602</v>
      </c>
      <c r="N14" s="122" t="str">
        <f>CONCATENATE(VLOOKUP(A14,CatModules!B:I,8,FALSE),TEXT(IF(A14=A13,RIGHT(N13,2)+1,"1"),"0#"))</f>
        <v>MHB04</v>
      </c>
      <c r="O14" s="122" t="str">
        <f t="shared" ca="1" si="2"/>
        <v/>
      </c>
    </row>
    <row r="15" spans="1:15" x14ac:dyDescent="0.2">
      <c r="A15" s="33">
        <v>7</v>
      </c>
      <c r="B15" s="33" t="str">
        <f>VLOOKUP(A15,CatModules!B:D,3,FALSE)</f>
        <v>Prevention programs for MSM and TGs</v>
      </c>
      <c r="C15" s="33">
        <v>25</v>
      </c>
      <c r="D15" s="34" t="str">
        <f t="shared" ca="1" si="0"/>
        <v>Diagnosis and treatment of viral hepatitis as part of programs for MSM and TGs</v>
      </c>
      <c r="E15" s="50" t="s">
        <v>2255</v>
      </c>
      <c r="F15" s="51" t="s">
        <v>1561</v>
      </c>
      <c r="G15" s="144" t="s">
        <v>1459</v>
      </c>
      <c r="H15" s="147" t="s">
        <v>1661</v>
      </c>
      <c r="I15" s="141" t="str">
        <f t="shared" ca="1" si="1"/>
        <v>Designing, developing and implementing Viral Hepatitis programs targeting PWID including human resources and training , links to Behaviour Change programs, HIV testing and counselling, care and treatment.                                  
Exclude programs for general population and other KPs.</v>
      </c>
      <c r="J15" s="119" t="s">
        <v>2339</v>
      </c>
      <c r="K15" s="120" t="s">
        <v>2603</v>
      </c>
      <c r="L15" s="121" t="s">
        <v>2604</v>
      </c>
      <c r="M15" s="120" t="s">
        <v>2605</v>
      </c>
      <c r="N15" s="122" t="str">
        <f>CONCATENATE(VLOOKUP(A15,CatModules!B:I,8,FALSE),TEXT(IF(A15=A14,RIGHT(N14,2)+1,"1"),"0#"))</f>
        <v>MHB05</v>
      </c>
      <c r="O15" s="122" t="str">
        <f t="shared" ca="1" si="2"/>
        <v/>
      </c>
    </row>
    <row r="16" spans="1:15" x14ac:dyDescent="0.2">
      <c r="A16" s="33">
        <v>7</v>
      </c>
      <c r="B16" s="33" t="str">
        <f>VLOOKUP(A16,CatModules!B:D,3,FALSE)</f>
        <v>Prevention programs for MSM and TGs</v>
      </c>
      <c r="C16" s="33">
        <v>30</v>
      </c>
      <c r="D16" s="34" t="str">
        <f t="shared" ca="1" si="0"/>
        <v>Other interventions for MSM and TGs - Please specify</v>
      </c>
      <c r="E16" s="50" t="s">
        <v>3498</v>
      </c>
      <c r="F16" s="51" t="s">
        <v>3537</v>
      </c>
      <c r="G16" s="144" t="s">
        <v>3567</v>
      </c>
      <c r="H16" s="147" t="s">
        <v>3594</v>
      </c>
      <c r="I16" s="141" t="str">
        <f t="shared" ca="1" si="1"/>
        <v/>
      </c>
      <c r="J16" s="119"/>
      <c r="K16" s="120"/>
      <c r="L16" s="121"/>
      <c r="M16" s="120"/>
      <c r="N16" s="122" t="str">
        <f>CONCATENATE(VLOOKUP(A16,CatModules!B:I,8,FALSE),TEXT(IF(A16=A15,RIGHT(N15,2)+1,"1"),"0#"))</f>
        <v>MHB06</v>
      </c>
      <c r="O16" s="122" t="str">
        <f t="shared" ca="1" si="2"/>
        <v/>
      </c>
    </row>
    <row r="17" spans="1:15" x14ac:dyDescent="0.2">
      <c r="A17" s="33">
        <v>9</v>
      </c>
      <c r="B17" s="33" t="str">
        <f>VLOOKUP(A17,CatModules!B:D,3,FALSE)</f>
        <v>Prevention programs for sex workers and their clients</v>
      </c>
      <c r="C17" s="33">
        <v>5</v>
      </c>
      <c r="D17" s="34" t="str">
        <f t="shared" ca="1" si="0"/>
        <v>Behavioral change as part of programs for sex workers and their clients</v>
      </c>
      <c r="E17" s="50" t="s">
        <v>2256</v>
      </c>
      <c r="F17" s="51" t="s">
        <v>1562</v>
      </c>
      <c r="G17" s="144" t="s">
        <v>1460</v>
      </c>
      <c r="H17" s="147" t="s">
        <v>1662</v>
      </c>
      <c r="I17" s="141" t="str">
        <f t="shared" ca="1" si="1"/>
        <v>Designing, developing and implementing behavioural change programs  such as  individual-level ,Community-level behavioural interventions , Targeted internet-based strategies, Social marketing-based strategies, Sex venue-based outreach strategies: including planning, human resources, training, material,  outreach and peer education.                                         
Exclude programs for general population,  youth, and other Key Populations.</v>
      </c>
      <c r="J17" s="119" t="s">
        <v>2340</v>
      </c>
      <c r="K17" s="120" t="s">
        <v>2606</v>
      </c>
      <c r="L17" s="121" t="s">
        <v>2607</v>
      </c>
      <c r="M17" s="120" t="s">
        <v>2608</v>
      </c>
      <c r="N17" s="122" t="str">
        <f>CONCATENATE(VLOOKUP(A17,CatModules!B:I,8,FALSE),TEXT(IF(A17=A16,RIGHT(N16,2)+1,"1"),"0#"))</f>
        <v>MHC01</v>
      </c>
      <c r="O17" s="122" t="str">
        <f t="shared" ca="1" si="2"/>
        <v/>
      </c>
    </row>
    <row r="18" spans="1:15" x14ac:dyDescent="0.2">
      <c r="A18" s="33">
        <v>9</v>
      </c>
      <c r="B18" s="33" t="str">
        <f>VLOOKUP(A18,CatModules!B:D,3,FALSE)</f>
        <v>Prevention programs for sex workers and their clients</v>
      </c>
      <c r="C18" s="33">
        <v>10</v>
      </c>
      <c r="D18" s="34" t="str">
        <f t="shared" ca="1" si="0"/>
        <v>Condoms as part of programs for sex workers and their clients</v>
      </c>
      <c r="E18" s="50" t="s">
        <v>2257</v>
      </c>
      <c r="F18" s="51" t="s">
        <v>1563</v>
      </c>
      <c r="G18" s="144" t="s">
        <v>1461</v>
      </c>
      <c r="H18" s="147" t="s">
        <v>1663</v>
      </c>
      <c r="I18" s="141" t="str">
        <f t="shared" ca="1" si="1"/>
        <v xml:space="preserve">Promotion and distribution of female and male condoms for HIV prevention  - this includes demand creation , training and distribution. Links to behaviour change programs.     </v>
      </c>
      <c r="J18" s="119" t="s">
        <v>2341</v>
      </c>
      <c r="K18" s="120" t="s">
        <v>2609</v>
      </c>
      <c r="L18" s="121" t="s">
        <v>2610</v>
      </c>
      <c r="M18" s="120" t="s">
        <v>2611</v>
      </c>
      <c r="N18" s="122" t="str">
        <f>CONCATENATE(VLOOKUP(A18,CatModules!B:I,8,FALSE),TEXT(IF(A18=A17,RIGHT(N17,2)+1,"1"),"0#"))</f>
        <v>MHC02</v>
      </c>
      <c r="O18" s="122" t="str">
        <f t="shared" ca="1" si="2"/>
        <v/>
      </c>
    </row>
    <row r="19" spans="1:15" x14ac:dyDescent="0.2">
      <c r="A19" s="33">
        <v>9</v>
      </c>
      <c r="B19" s="33" t="str">
        <f>VLOOKUP(A19,CatModules!B:D,3,FALSE)</f>
        <v>Prevention programs for sex workers and their clients</v>
      </c>
      <c r="C19" s="33">
        <v>15</v>
      </c>
      <c r="D19" s="34" t="str">
        <f t="shared" ca="1" si="0"/>
        <v>HIV testing and counseling as part of programs for sex workers and their clients</v>
      </c>
      <c r="E19" s="50" t="s">
        <v>2258</v>
      </c>
      <c r="F19" s="51" t="s">
        <v>1564</v>
      </c>
      <c r="G19" s="144" t="s">
        <v>1462</v>
      </c>
      <c r="H19" s="147" t="s">
        <v>1664</v>
      </c>
      <c r="I19" s="141" t="str">
        <f t="shared" ca="1" si="1"/>
        <v>Designing, developing and implementing    provider and client-initiated testing,  community-based HIV testing and counselling including outreach, mobile services and partner's testing and targeted campaign. Links to care and treatment.  Exclude programs for general population,  youth, and other Key Populations.</v>
      </c>
      <c r="J19" s="119" t="s">
        <v>2342</v>
      </c>
      <c r="K19" s="120" t="s">
        <v>2612</v>
      </c>
      <c r="L19" s="121" t="s">
        <v>2613</v>
      </c>
      <c r="M19" s="120" t="s">
        <v>2614</v>
      </c>
      <c r="N19" s="122" t="str">
        <f>CONCATENATE(VLOOKUP(A19,CatModules!B:I,8,FALSE),TEXT(IF(A19=A18,RIGHT(N18,2)+1,"1"),"0#"))</f>
        <v>MHC03</v>
      </c>
      <c r="O19" s="122">
        <f t="shared" ca="1" si="2"/>
        <v>80</v>
      </c>
    </row>
    <row r="20" spans="1:15" x14ac:dyDescent="0.2">
      <c r="A20" s="33">
        <v>9</v>
      </c>
      <c r="B20" s="33" t="str">
        <f>VLOOKUP(A20,CatModules!B:D,3,FALSE)</f>
        <v>Prevention programs for sex workers and their clients</v>
      </c>
      <c r="C20" s="33">
        <v>20</v>
      </c>
      <c r="D20" s="34" t="str">
        <f t="shared" ca="1" si="0"/>
        <v>Diagnosis and treatment of STIs (sex workers and their clients)</v>
      </c>
      <c r="E20" s="64" t="s">
        <v>3499</v>
      </c>
      <c r="F20" s="51" t="s">
        <v>1565</v>
      </c>
      <c r="G20" s="144" t="s">
        <v>1463</v>
      </c>
      <c r="H20" s="147" t="s">
        <v>1665</v>
      </c>
      <c r="I20" s="141" t="str">
        <f t="shared" ca="1" si="1"/>
        <v>Designing, developing and implementing Syndromic and Clinical management  programs of sexually transmitted infections including links to Reproductive Health services.</v>
      </c>
      <c r="J20" s="119" t="s">
        <v>2343</v>
      </c>
      <c r="K20" s="120" t="s">
        <v>2615</v>
      </c>
      <c r="L20" s="121" t="s">
        <v>2616</v>
      </c>
      <c r="M20" s="120" t="s">
        <v>2617</v>
      </c>
      <c r="N20" s="122" t="str">
        <f>CONCATENATE(VLOOKUP(A20,CatModules!B:I,8,FALSE),TEXT(IF(A20=A19,RIGHT(N19,2)+1,"1"),"0#"))</f>
        <v>MHC04</v>
      </c>
      <c r="O20" s="122" t="str">
        <f t="shared" ca="1" si="2"/>
        <v/>
      </c>
    </row>
    <row r="21" spans="1:15" x14ac:dyDescent="0.2">
      <c r="A21" s="33">
        <v>9</v>
      </c>
      <c r="B21" s="33" t="str">
        <f>VLOOKUP(A21,CatModules!B:D,3,FALSE)</f>
        <v>Prevention programs for sex workers and their clients</v>
      </c>
      <c r="C21" s="33">
        <v>25</v>
      </c>
      <c r="D21" s="34" t="str">
        <f t="shared" ca="1" si="0"/>
        <v>Harm reduction as part of programs for sex workers and their clients</v>
      </c>
      <c r="E21" s="50" t="s">
        <v>2259</v>
      </c>
      <c r="F21" s="51" t="s">
        <v>1566</v>
      </c>
      <c r="G21" s="144" t="s">
        <v>1464</v>
      </c>
      <c r="H21" s="147" t="s">
        <v>1666</v>
      </c>
      <c r="I21" s="141" t="str">
        <f t="shared" ca="1" si="1"/>
        <v xml:space="preserve">Designing, developing and implementing gender responsive, sex workers friendly services including prevention and responses to gender-based violence, RMNCH services, promotion of sexual and reproductive health. Exclude programs for general population and other Key Populations. </v>
      </c>
      <c r="J21" s="119" t="s">
        <v>2344</v>
      </c>
      <c r="K21" s="120" t="s">
        <v>2618</v>
      </c>
      <c r="L21" s="121" t="s">
        <v>2619</v>
      </c>
      <c r="M21" s="120" t="s">
        <v>2620</v>
      </c>
      <c r="N21" s="122" t="str">
        <f>CONCATENATE(VLOOKUP(A21,CatModules!B:I,8,FALSE),TEXT(IF(A21=A20,RIGHT(N20,2)+1,"1"),"0#"))</f>
        <v>MHC05</v>
      </c>
      <c r="O21" s="122" t="str">
        <f t="shared" ca="1" si="2"/>
        <v/>
      </c>
    </row>
    <row r="22" spans="1:15" x14ac:dyDescent="0.2">
      <c r="A22" s="33">
        <v>9</v>
      </c>
      <c r="B22" s="33" t="str">
        <f>VLOOKUP(A22,CatModules!B:D,3,FALSE)</f>
        <v>Prevention programs for sex workers and their clients</v>
      </c>
      <c r="C22" s="33">
        <v>30</v>
      </c>
      <c r="D22" s="34" t="str">
        <f t="shared" ca="1" si="0"/>
        <v>Other interventions for sex workers and their clients - Please specify</v>
      </c>
      <c r="E22" s="50" t="s">
        <v>3500</v>
      </c>
      <c r="F22" s="51" t="s">
        <v>3538</v>
      </c>
      <c r="G22" s="144" t="s">
        <v>3568</v>
      </c>
      <c r="H22" s="147" t="s">
        <v>3595</v>
      </c>
      <c r="I22" s="141" t="str">
        <f t="shared" ca="1" si="1"/>
        <v/>
      </c>
      <c r="J22" s="119"/>
      <c r="K22" s="120"/>
      <c r="L22" s="121"/>
      <c r="M22" s="120"/>
      <c r="N22" s="122" t="str">
        <f>CONCATENATE(VLOOKUP(A22,CatModules!B:I,8,FALSE),TEXT(IF(A22=A21,RIGHT(N21,2)+1,"1"),"0#"))</f>
        <v>MHC06</v>
      </c>
      <c r="O22" s="122" t="str">
        <f t="shared" ca="1" si="2"/>
        <v/>
      </c>
    </row>
    <row r="23" spans="1:15" x14ac:dyDescent="0.2">
      <c r="A23" s="33">
        <v>11</v>
      </c>
      <c r="B23" s="33" t="str">
        <f>VLOOKUP(A23,CatModules!B:D,3,FALSE)</f>
        <v>Prevention programs for people who inject drugs (PWID) and their partners</v>
      </c>
      <c r="C23" s="33">
        <v>5</v>
      </c>
      <c r="D23" s="34" t="str">
        <f t="shared" ca="1" si="0"/>
        <v>Behavioural change as part of programs for PWID and their partners</v>
      </c>
      <c r="E23" s="64" t="s">
        <v>3501</v>
      </c>
      <c r="F23" s="51" t="s">
        <v>3539</v>
      </c>
      <c r="G23" s="144" t="s">
        <v>3569</v>
      </c>
      <c r="H23" s="147" t="s">
        <v>3596</v>
      </c>
      <c r="I23" s="141" t="str">
        <f t="shared" ca="1" si="1"/>
        <v>Designing, developing and implementing behavioural change programs  such as  individual-level ,Community-level behavioural interventions, Targeted internet-based strategies, Social marketing-based strategies, Sex venue-based outreach strategies: including planning, human resources, training, material,  outreach and peer education. Exclude programs for general population,  youth, and other Key Populations.</v>
      </c>
      <c r="J23" s="119" t="s">
        <v>2345</v>
      </c>
      <c r="K23" s="120" t="s">
        <v>2621</v>
      </c>
      <c r="L23" s="121" t="s">
        <v>2622</v>
      </c>
      <c r="M23" s="120" t="s">
        <v>2623</v>
      </c>
      <c r="N23" s="122" t="str">
        <f>CONCATENATE(VLOOKUP(A23,CatModules!B:I,8,FALSE),TEXT(IF(A23=A22,RIGHT(N22,2)+1,"1"),"0#"))</f>
        <v>MHD01</v>
      </c>
      <c r="O23" s="122" t="str">
        <f t="shared" ca="1" si="2"/>
        <v/>
      </c>
    </row>
    <row r="24" spans="1:15" x14ac:dyDescent="0.2">
      <c r="A24" s="33">
        <v>11</v>
      </c>
      <c r="B24" s="33" t="str">
        <f>VLOOKUP(A24,CatModules!B:D,3,FALSE)</f>
        <v>Prevention programs for people who inject drugs (PWID) and their partners</v>
      </c>
      <c r="C24" s="33">
        <v>10</v>
      </c>
      <c r="D24" s="34" t="str">
        <f t="shared" ca="1" si="0"/>
        <v>Condoms as part of programs for PWID and their partners</v>
      </c>
      <c r="E24" s="64" t="s">
        <v>3351</v>
      </c>
      <c r="F24" s="51" t="s">
        <v>1567</v>
      </c>
      <c r="G24" s="144" t="s">
        <v>1465</v>
      </c>
      <c r="H24" s="147" t="s">
        <v>1667</v>
      </c>
      <c r="I24" s="141" t="str">
        <f t="shared" ca="1" si="1"/>
        <v xml:space="preserve">Promotion and distribution  male and female condoms - this includes demand creation , training and distribution. Links to Behaviour Change programs. </v>
      </c>
      <c r="J24" s="119" t="s">
        <v>2346</v>
      </c>
      <c r="K24" s="120" t="s">
        <v>2624</v>
      </c>
      <c r="L24" s="121" t="s">
        <v>2625</v>
      </c>
      <c r="M24" s="120" t="s">
        <v>2626</v>
      </c>
      <c r="N24" s="122" t="str">
        <f>CONCATENATE(VLOOKUP(A24,CatModules!B:I,8,FALSE),TEXT(IF(A24=A23,RIGHT(N23,2)+1,"1"),"0#"))</f>
        <v>MHD02</v>
      </c>
      <c r="O24" s="122" t="str">
        <f t="shared" ca="1" si="2"/>
        <v/>
      </c>
    </row>
    <row r="25" spans="1:15" x14ac:dyDescent="0.2">
      <c r="A25" s="33">
        <v>11</v>
      </c>
      <c r="B25" s="33" t="str">
        <f>VLOOKUP(A25,CatModules!B:D,3,FALSE)</f>
        <v>Prevention programs for people who inject drugs (PWID) and their partners</v>
      </c>
      <c r="C25" s="33">
        <v>15</v>
      </c>
      <c r="D25" s="34" t="str">
        <f t="shared" ca="1" si="0"/>
        <v>HIV testing and counseling as part of programs for sex workers and their clients</v>
      </c>
      <c r="E25" s="64" t="s">
        <v>2258</v>
      </c>
      <c r="F25" s="51" t="s">
        <v>1564</v>
      </c>
      <c r="G25" s="144" t="s">
        <v>1462</v>
      </c>
      <c r="H25" s="147" t="s">
        <v>1664</v>
      </c>
      <c r="I25" s="141" t="str">
        <f t="shared" ca="1" si="1"/>
        <v>Designing, developing and implementing    provider and client-initiated testing,  community-based HTC including outreach, mobile services and partner's testing and targeted campaign. Links to care and treatment.  Exclude programs for general population,  youth, and other Key Populations.</v>
      </c>
      <c r="J25" s="119" t="s">
        <v>2347</v>
      </c>
      <c r="K25" s="120" t="s">
        <v>2612</v>
      </c>
      <c r="L25" s="121" t="s">
        <v>2627</v>
      </c>
      <c r="M25" s="120" t="s">
        <v>2614</v>
      </c>
      <c r="N25" s="122" t="str">
        <f>CONCATENATE(VLOOKUP(A25,CatModules!B:I,8,FALSE),TEXT(IF(A25=A24,RIGHT(N24,2)+1,"1"),"0#"))</f>
        <v>MHD03</v>
      </c>
      <c r="O25" s="122">
        <f t="shared" ca="1" si="2"/>
        <v>80</v>
      </c>
    </row>
    <row r="26" spans="1:15" x14ac:dyDescent="0.2">
      <c r="A26" s="33">
        <v>11</v>
      </c>
      <c r="B26" s="33" t="str">
        <f>VLOOKUP(A26,CatModules!B:D,3,FALSE)</f>
        <v>Prevention programs for people who inject drugs (PWID) and their partners</v>
      </c>
      <c r="C26" s="33">
        <v>20</v>
      </c>
      <c r="D26" s="34" t="str">
        <f t="shared" ca="1" si="0"/>
        <v>Diagnosis and treatment of STIs as part of programs for PWID and their partners</v>
      </c>
      <c r="E26" s="64" t="s">
        <v>3352</v>
      </c>
      <c r="F26" s="51" t="s">
        <v>1568</v>
      </c>
      <c r="G26" s="144" t="s">
        <v>1466</v>
      </c>
      <c r="H26" s="147" t="s">
        <v>1668</v>
      </c>
      <c r="I26" s="141" t="str">
        <f t="shared" ca="1" si="1"/>
        <v>Designing, developing and implementing Syndromic and Clinical management  programs of sexually transmitted infections</v>
      </c>
      <c r="J26" s="119" t="s">
        <v>2348</v>
      </c>
      <c r="K26" s="120" t="s">
        <v>2628</v>
      </c>
      <c r="L26" s="121" t="s">
        <v>2629</v>
      </c>
      <c r="M26" s="120" t="s">
        <v>2630</v>
      </c>
      <c r="N26" s="122" t="str">
        <f>CONCATENATE(VLOOKUP(A26,CatModules!B:I,8,FALSE),TEXT(IF(A26=A25,RIGHT(N25,2)+1,"1"),"0#"))</f>
        <v>MHD04</v>
      </c>
      <c r="O26" s="122" t="str">
        <f t="shared" ca="1" si="2"/>
        <v/>
      </c>
    </row>
    <row r="27" spans="1:15" x14ac:dyDescent="0.2">
      <c r="A27" s="33">
        <v>11</v>
      </c>
      <c r="B27" s="33" t="str">
        <f>VLOOKUP(A27,CatModules!B:D,3,FALSE)</f>
        <v>Prevention programs for people who inject drugs (PWID) and their partners</v>
      </c>
      <c r="C27" s="33">
        <v>25</v>
      </c>
      <c r="D27" s="34" t="str">
        <f t="shared" ca="1" si="0"/>
        <v>Needle and Syringe programs as part of programs for PWID and their partners</v>
      </c>
      <c r="E27" s="51" t="s">
        <v>3356</v>
      </c>
      <c r="F27" s="73" t="s">
        <v>3540</v>
      </c>
      <c r="G27" s="145" t="s">
        <v>1467</v>
      </c>
      <c r="H27" s="148" t="s">
        <v>3423</v>
      </c>
      <c r="I27" s="141" t="str">
        <f t="shared" ca="1" si="1"/>
        <v xml:space="preserve">Designing, developing and implementing Needle &amp; Syringe programs including human resources and training , links to behaviour change programs, HIV testing and counselling, care and treatment. </v>
      </c>
      <c r="J27" s="119" t="s">
        <v>2349</v>
      </c>
      <c r="K27" s="120" t="s">
        <v>2631</v>
      </c>
      <c r="L27" s="121" t="s">
        <v>2632</v>
      </c>
      <c r="M27" s="120" t="s">
        <v>2633</v>
      </c>
      <c r="N27" s="122" t="str">
        <f>CONCATENATE(VLOOKUP(A27,CatModules!B:I,8,FALSE),TEXT(IF(A27=A26,RIGHT(N26,2)+1,"1"),"0#"))</f>
        <v>MHD05</v>
      </c>
      <c r="O27" s="122" t="str">
        <f t="shared" ca="1" si="2"/>
        <v/>
      </c>
    </row>
    <row r="28" spans="1:15" x14ac:dyDescent="0.2">
      <c r="A28" s="33">
        <v>11</v>
      </c>
      <c r="B28" s="33" t="str">
        <f>VLOOKUP(A28,CatModules!B:D,3,FALSE)</f>
        <v>Prevention programs for people who inject drugs (PWID) and their partners</v>
      </c>
      <c r="C28" s="33">
        <v>30</v>
      </c>
      <c r="D28" s="34" t="str">
        <f t="shared" ca="1" si="0"/>
        <v>OST and other drug dependence treatment (PWIDs and their partners)</v>
      </c>
      <c r="E28" s="50" t="s">
        <v>3502</v>
      </c>
      <c r="F28" s="51" t="s">
        <v>1569</v>
      </c>
      <c r="G28" s="144" t="s">
        <v>1468</v>
      </c>
      <c r="H28" s="147" t="s">
        <v>1669</v>
      </c>
      <c r="I28" s="141" t="str">
        <f t="shared" ca="1" si="1"/>
        <v>Designing, developing and implementing OST programs including human resources and training , links to Behaviour Change programs, HIV testing and counselling, care and treatment.</v>
      </c>
      <c r="J28" s="119" t="s">
        <v>2350</v>
      </c>
      <c r="K28" s="120" t="s">
        <v>2634</v>
      </c>
      <c r="L28" s="121" t="s">
        <v>2635</v>
      </c>
      <c r="M28" s="120" t="s">
        <v>2636</v>
      </c>
      <c r="N28" s="122" t="str">
        <f>CONCATENATE(VLOOKUP(A28,CatModules!B:I,8,FALSE),TEXT(IF(A28=A27,RIGHT(N27,2)+1,"1"),"0#"))</f>
        <v>MHD06</v>
      </c>
      <c r="O28" s="122" t="str">
        <f t="shared" ca="1" si="2"/>
        <v/>
      </c>
    </row>
    <row r="29" spans="1:15" x14ac:dyDescent="0.2">
      <c r="A29" s="33">
        <v>11</v>
      </c>
      <c r="B29" s="33" t="str">
        <f>VLOOKUP(A29,CatModules!B:D,3,FALSE)</f>
        <v>Prevention programs for people who inject drugs (PWID) and their partners</v>
      </c>
      <c r="C29" s="33">
        <v>35</v>
      </c>
      <c r="D29" s="34" t="str">
        <f t="shared" ca="1" si="0"/>
        <v>Diagnosis and treatment of viral hepatitis (PWIDs and their partners)</v>
      </c>
      <c r="E29" s="50" t="s">
        <v>3503</v>
      </c>
      <c r="F29" s="51" t="s">
        <v>1570</v>
      </c>
      <c r="G29" s="144" t="s">
        <v>1469</v>
      </c>
      <c r="H29" s="147" t="s">
        <v>1670</v>
      </c>
      <c r="I29" s="141" t="str">
        <f t="shared" ca="1" si="1"/>
        <v>Designing, developing and implementing Viral Hepatitis programs targeting PWID including human resources and training , links to Behaviour Change programs, HIV testing and counselling, care and treatment. Exclude programs for general population and other Key Populations.</v>
      </c>
      <c r="J29" s="119" t="s">
        <v>2351</v>
      </c>
      <c r="K29" s="120" t="s">
        <v>2637</v>
      </c>
      <c r="L29" s="121" t="s">
        <v>2638</v>
      </c>
      <c r="M29" s="120" t="s">
        <v>2639</v>
      </c>
      <c r="N29" s="122" t="str">
        <f>CONCATENATE(VLOOKUP(A29,CatModules!B:I,8,FALSE),TEXT(IF(A29=A28,RIGHT(N28,2)+1,"1"),"0#"))</f>
        <v>MHD07</v>
      </c>
      <c r="O29" s="122" t="str">
        <f t="shared" ca="1" si="2"/>
        <v/>
      </c>
    </row>
    <row r="30" spans="1:15" x14ac:dyDescent="0.2">
      <c r="A30" s="33">
        <v>11</v>
      </c>
      <c r="B30" s="33" t="str">
        <f>VLOOKUP(A30,CatModules!B:D,3,FALSE)</f>
        <v>Prevention programs for people who inject drugs (PWID) and their partners</v>
      </c>
      <c r="C30" s="33">
        <v>40</v>
      </c>
      <c r="D30" s="34" t="str">
        <f t="shared" ca="1" si="0"/>
        <v>Other interventions for IDUs and their partners - Please specify</v>
      </c>
      <c r="E30" s="50" t="s">
        <v>3504</v>
      </c>
      <c r="F30" s="51" t="s">
        <v>3541</v>
      </c>
      <c r="G30" s="144" t="s">
        <v>3570</v>
      </c>
      <c r="H30" s="147" t="s">
        <v>3597</v>
      </c>
      <c r="I30" s="141" t="str">
        <f t="shared" ca="1" si="1"/>
        <v/>
      </c>
      <c r="J30" s="119"/>
      <c r="K30" s="120"/>
      <c r="L30" s="121"/>
      <c r="M30" s="120"/>
      <c r="N30" s="122" t="str">
        <f>CONCATENATE(VLOOKUP(A30,CatModules!B:I,8,FALSE),TEXT(IF(A30=A29,RIGHT(N29,2)+1,"1"),"0#"))</f>
        <v>MHD08</v>
      </c>
      <c r="O30" s="122" t="str">
        <f t="shared" ca="1" si="2"/>
        <v/>
      </c>
    </row>
    <row r="31" spans="1:15" x14ac:dyDescent="0.2">
      <c r="A31" s="33">
        <v>13</v>
      </c>
      <c r="B31" s="33" t="str">
        <f>VLOOKUP(A31,CatModules!B:D,3,FALSE)</f>
        <v>Prevention programs for other vulnerable populations (please specify)</v>
      </c>
      <c r="C31" s="33">
        <v>5</v>
      </c>
      <c r="D31" s="34" t="str">
        <f t="shared" ca="1" si="0"/>
        <v>Behavioral change as part of programs for other vulnerable populations</v>
      </c>
      <c r="E31" s="50" t="s">
        <v>2260</v>
      </c>
      <c r="F31" s="51" t="s">
        <v>1571</v>
      </c>
      <c r="G31" s="144" t="s">
        <v>1470</v>
      </c>
      <c r="H31" s="149" t="s">
        <v>3442</v>
      </c>
      <c r="I31" s="141" t="str">
        <f t="shared" ca="1" si="1"/>
        <v>Designing, developing and implementing behavioural change programs  such as  individual-level ,Community-level behavioural interventions, Targeted internet-based strategies, Social marketing-based strategies, Sex venue-based outreach strategies: including planning, human resources, training, material,  outreach and peer education. Exclude programs for general population,  youth, and other Key Populations.</v>
      </c>
      <c r="J31" s="119" t="s">
        <v>2345</v>
      </c>
      <c r="K31" s="120" t="s">
        <v>2621</v>
      </c>
      <c r="L31" s="121" t="s">
        <v>2622</v>
      </c>
      <c r="M31" s="120" t="s">
        <v>2623</v>
      </c>
      <c r="N31" s="122" t="str">
        <f>CONCATENATE(VLOOKUP(A31,CatModules!B:I,8,FALSE),TEXT(IF(A31=A30,RIGHT(N30,2)+1,"1"),"0#"))</f>
        <v>MHE01</v>
      </c>
      <c r="O31" s="122" t="str">
        <f t="shared" ca="1" si="2"/>
        <v/>
      </c>
    </row>
    <row r="32" spans="1:15" x14ac:dyDescent="0.2">
      <c r="A32" s="33">
        <v>13</v>
      </c>
      <c r="B32" s="33" t="str">
        <f>VLOOKUP(A32,CatModules!B:D,3,FALSE)</f>
        <v>Prevention programs for other vulnerable populations (please specify)</v>
      </c>
      <c r="C32" s="33">
        <v>10</v>
      </c>
      <c r="D32" s="34" t="str">
        <f t="shared" ca="1" si="0"/>
        <v>Condoms as part of programs for other vulnerable populations</v>
      </c>
      <c r="E32" s="50" t="s">
        <v>2261</v>
      </c>
      <c r="F32" s="51" t="s">
        <v>1572</v>
      </c>
      <c r="G32" s="144" t="s">
        <v>1471</v>
      </c>
      <c r="H32" s="149" t="s">
        <v>3443</v>
      </c>
      <c r="I32" s="141" t="str">
        <f t="shared" ca="1" si="1"/>
        <v xml:space="preserve">Promotion and distribution of female and male condoms for HIV prevention  - this includes demand creation , training and distribution. Links to Behaviour Change programs.     </v>
      </c>
      <c r="J32" s="119" t="s">
        <v>2352</v>
      </c>
      <c r="K32" s="120" t="s">
        <v>2609</v>
      </c>
      <c r="L32" s="121" t="s">
        <v>2610</v>
      </c>
      <c r="M32" s="120" t="s">
        <v>2611</v>
      </c>
      <c r="N32" s="122" t="str">
        <f>CONCATENATE(VLOOKUP(A32,CatModules!B:I,8,FALSE),TEXT(IF(A32=A31,RIGHT(N31,2)+1,"1"),"0#"))</f>
        <v>MHE02</v>
      </c>
      <c r="O32" s="122" t="str">
        <f t="shared" ca="1" si="2"/>
        <v/>
      </c>
    </row>
    <row r="33" spans="1:15" x14ac:dyDescent="0.2">
      <c r="A33" s="33">
        <v>13</v>
      </c>
      <c r="B33" s="33" t="str">
        <f>VLOOKUP(A33,CatModules!B:D,3,FALSE)</f>
        <v>Prevention programs for other vulnerable populations (please specify)</v>
      </c>
      <c r="C33" s="33">
        <v>15</v>
      </c>
      <c r="D33" s="34" t="str">
        <f t="shared" ca="1" si="0"/>
        <v>HIV testing and counseling as part of programs for other vulnerable populations</v>
      </c>
      <c r="E33" s="50" t="s">
        <v>2262</v>
      </c>
      <c r="F33" s="51" t="s">
        <v>1573</v>
      </c>
      <c r="G33" s="144" t="s">
        <v>1472</v>
      </c>
      <c r="H33" s="149" t="s">
        <v>3598</v>
      </c>
      <c r="I33" s="141" t="str">
        <f t="shared" ca="1" si="1"/>
        <v xml:space="preserve">Designing, developing and implementing HIV testing and counselling:  provider-initiated ,client-initiated and community-based including mobile services and partner's testing. This includes demand creation , training, human resources and links to care and treatment.  </v>
      </c>
      <c r="J33" s="119" t="s">
        <v>2353</v>
      </c>
      <c r="K33" s="120" t="s">
        <v>2640</v>
      </c>
      <c r="L33" s="121" t="s">
        <v>2641</v>
      </c>
      <c r="M33" s="120" t="s">
        <v>2642</v>
      </c>
      <c r="N33" s="122" t="str">
        <f>CONCATENATE(VLOOKUP(A33,CatModules!B:I,8,FALSE),TEXT(IF(A33=A32,RIGHT(N32,2)+1,"1"),"0#"))</f>
        <v>MHE03</v>
      </c>
      <c r="O33" s="122" t="str">
        <f t="shared" ca="1" si="2"/>
        <v/>
      </c>
    </row>
    <row r="34" spans="1:15" x14ac:dyDescent="0.2">
      <c r="A34" s="33">
        <v>13</v>
      </c>
      <c r="B34" s="33" t="str">
        <f>VLOOKUP(A34,CatModules!B:D,3,FALSE)</f>
        <v>Prevention programs for other vulnerable populations (please specify)</v>
      </c>
      <c r="C34" s="33">
        <v>20</v>
      </c>
      <c r="D34" s="34" t="str">
        <f t="shared" ref="D34:D65" ca="1" si="3">OFFSET(E34,0,LangOffset,1,1)</f>
        <v>Diagnosis and treatment of STIs (other vulnerable populations)</v>
      </c>
      <c r="E34" s="64" t="s">
        <v>3505</v>
      </c>
      <c r="F34" s="51" t="s">
        <v>1574</v>
      </c>
      <c r="G34" s="144" t="s">
        <v>1473</v>
      </c>
      <c r="H34" s="149" t="s">
        <v>3444</v>
      </c>
      <c r="I34" s="141" t="str">
        <f t="shared" ref="I34:I65" ca="1" si="4">IF(ISBLANK(OFFSET(J34,0,LangOffset,1,1)),"",OFFSET(J34,0,LangOffset,1,1))</f>
        <v>Designing, developing and implementing Syndromic and Clinical management  programs of sexually transmitted infections</v>
      </c>
      <c r="J34" s="119" t="s">
        <v>2348</v>
      </c>
      <c r="K34" s="120" t="s">
        <v>2628</v>
      </c>
      <c r="L34" s="121" t="s">
        <v>2629</v>
      </c>
      <c r="M34" s="120" t="s">
        <v>2630</v>
      </c>
      <c r="N34" s="122" t="str">
        <f>CONCATENATE(VLOOKUP(A34,CatModules!B:I,8,FALSE),TEXT(IF(A34=A33,RIGHT(N33,2)+1,"1"),"0#"))</f>
        <v>MHE04</v>
      </c>
      <c r="O34" s="122" t="str">
        <f t="shared" ca="1" si="2"/>
        <v/>
      </c>
    </row>
    <row r="35" spans="1:15" x14ac:dyDescent="0.2">
      <c r="A35" s="33">
        <v>13</v>
      </c>
      <c r="B35" s="33" t="str">
        <f>VLOOKUP(A35,CatModules!B:D,3,FALSE)</f>
        <v>Prevention programs for other vulnerable populations (please specify)</v>
      </c>
      <c r="C35" s="33">
        <v>25</v>
      </c>
      <c r="D35" s="34" t="str">
        <f t="shared" ca="1" si="3"/>
        <v>Other interventions for other vulnerable populations - Please specify</v>
      </c>
      <c r="E35" s="50" t="s">
        <v>3506</v>
      </c>
      <c r="F35" s="51" t="s">
        <v>3542</v>
      </c>
      <c r="G35" s="144" t="s">
        <v>3571</v>
      </c>
      <c r="H35" s="147" t="s">
        <v>3599</v>
      </c>
      <c r="I35" s="141" t="str">
        <f t="shared" ca="1" si="4"/>
        <v/>
      </c>
      <c r="J35" s="119"/>
      <c r="K35" s="120"/>
      <c r="L35" s="121"/>
      <c r="M35" s="120"/>
      <c r="N35" s="122" t="str">
        <f>CONCATENATE(VLOOKUP(A35,CatModules!B:I,8,FALSE),TEXT(IF(A35=A34,RIGHT(N34,2)+1,"1"),"0#"))</f>
        <v>MHE05</v>
      </c>
      <c r="O35" s="122" t="str">
        <f t="shared" ca="1" si="2"/>
        <v/>
      </c>
    </row>
    <row r="36" spans="1:15" x14ac:dyDescent="0.2">
      <c r="A36" s="33">
        <v>15</v>
      </c>
      <c r="B36" s="33" t="str">
        <f>VLOOKUP(A36,CatModules!B:D,3,FALSE)</f>
        <v>Prevention programs for adolescents and youth, in and out of school</v>
      </c>
      <c r="C36" s="33">
        <v>5</v>
      </c>
      <c r="D36" s="34" t="str">
        <f t="shared" ca="1" si="3"/>
        <v>Behavioral change as part of programs for adolescent and youth</v>
      </c>
      <c r="E36" s="50" t="s">
        <v>2263</v>
      </c>
      <c r="F36" s="51" t="s">
        <v>1575</v>
      </c>
      <c r="G36" s="144" t="s">
        <v>1474</v>
      </c>
      <c r="H36" s="147" t="s">
        <v>1671</v>
      </c>
      <c r="I36" s="141" t="str">
        <f t="shared" ca="1" si="4"/>
        <v>Designing, developing and implementing behavioural change programs aimed at young people including   individual-level ,Community-level behavioural interventions, Targeted internet-based strategies, Social marketing-based strategies, Sex venue-based outreach strategies: including   outreach and peer education, life and risk-reduction skills. Exclude programs for general population and other Key Populations.</v>
      </c>
      <c r="J36" s="119" t="s">
        <v>2361</v>
      </c>
      <c r="K36" s="120" t="s">
        <v>2643</v>
      </c>
      <c r="L36" s="121" t="s">
        <v>2644</v>
      </c>
      <c r="M36" s="120" t="s">
        <v>2645</v>
      </c>
      <c r="N36" s="122" t="str">
        <f>CONCATENATE(VLOOKUP(A36,CatModules!B:I,8,FALSE),TEXT(IF(A36=A35,RIGHT(N35,2)+1,"1"),"0#"))</f>
        <v>MHF01</v>
      </c>
      <c r="O36" s="122" t="str">
        <f t="shared" ca="1" si="2"/>
        <v/>
      </c>
    </row>
    <row r="37" spans="1:15" x14ac:dyDescent="0.2">
      <c r="A37" s="33">
        <v>15</v>
      </c>
      <c r="B37" s="33" t="str">
        <f>VLOOKUP(A37,CatModules!B:D,3,FALSE)</f>
        <v>Prevention programs for adolescents and youth, in and out of school</v>
      </c>
      <c r="C37" s="33">
        <v>10</v>
      </c>
      <c r="D37" s="34" t="str">
        <f t="shared" ca="1" si="3"/>
        <v>Condoms part of programs for adolescent and youth</v>
      </c>
      <c r="E37" s="50" t="s">
        <v>841</v>
      </c>
      <c r="F37" s="50" t="s">
        <v>1576</v>
      </c>
      <c r="G37" s="146" t="s">
        <v>1475</v>
      </c>
      <c r="H37" s="124" t="s">
        <v>1672</v>
      </c>
      <c r="I37" s="141" t="str">
        <f t="shared" ca="1" si="4"/>
        <v xml:space="preserve">Promotion and distribution of condoms for sexually active young people  this includes demand creation , training and distribution; Links to Behaviour Change programs.     </v>
      </c>
      <c r="J37" s="119" t="s">
        <v>2362</v>
      </c>
      <c r="K37" s="120" t="s">
        <v>2646</v>
      </c>
      <c r="L37" s="121" t="s">
        <v>2647</v>
      </c>
      <c r="M37" s="120" t="s">
        <v>2648</v>
      </c>
      <c r="N37" s="122" t="str">
        <f>CONCATENATE(VLOOKUP(A37,CatModules!B:I,8,FALSE),TEXT(IF(A37=A36,RIGHT(N36,2)+1,"1"),"0#"))</f>
        <v>MHF02</v>
      </c>
      <c r="O37" s="122" t="str">
        <f t="shared" ca="1" si="2"/>
        <v/>
      </c>
    </row>
    <row r="38" spans="1:15" x14ac:dyDescent="0.2">
      <c r="A38" s="33">
        <v>15</v>
      </c>
      <c r="B38" s="33" t="str">
        <f>VLOOKUP(A38,CatModules!B:D,3,FALSE)</f>
        <v>Prevention programs for adolescents and youth, in and out of school</v>
      </c>
      <c r="C38" s="33">
        <v>15</v>
      </c>
      <c r="D38" s="34" t="str">
        <f t="shared" ca="1" si="3"/>
        <v>HIV testing and counseling as part of programs for adolescent and youth</v>
      </c>
      <c r="E38" s="50" t="s">
        <v>2264</v>
      </c>
      <c r="F38" s="51" t="s">
        <v>1577</v>
      </c>
      <c r="G38" s="144" t="s">
        <v>1476</v>
      </c>
      <c r="H38" s="147" t="s">
        <v>1673</v>
      </c>
      <c r="I38" s="141" t="str">
        <f t="shared" ca="1" si="4"/>
        <v xml:space="preserve">Designing, developing and implementing youth-friendly  HIV testing and counselling programs including   provider-initiated ,client-initiated and community-based HIV testing and counselling including mobile services and partner's testing. This includes demand creation , training, human resources and links to care and treatment.  </v>
      </c>
      <c r="J38" s="119" t="s">
        <v>2363</v>
      </c>
      <c r="K38" s="120" t="s">
        <v>2649</v>
      </c>
      <c r="L38" s="121" t="s">
        <v>2650</v>
      </c>
      <c r="M38" s="120" t="s">
        <v>2651</v>
      </c>
      <c r="N38" s="122" t="str">
        <f>CONCATENATE(VLOOKUP(A38,CatModules!B:I,8,FALSE),TEXT(IF(A38=A37,RIGHT(N37,2)+1,"1"),"0#"))</f>
        <v>MHF03</v>
      </c>
      <c r="O38" s="122" t="str">
        <f t="shared" ca="1" si="2"/>
        <v/>
      </c>
    </row>
    <row r="39" spans="1:15" x14ac:dyDescent="0.2">
      <c r="A39" s="33">
        <v>15</v>
      </c>
      <c r="B39" s="33" t="str">
        <f>VLOOKUP(A39,CatModules!B:D,3,FALSE)</f>
        <v>Prevention programs for adolescents and youth, in and out of school</v>
      </c>
      <c r="C39" s="33">
        <v>20</v>
      </c>
      <c r="D39" s="34" t="str">
        <f t="shared" ca="1" si="3"/>
        <v>RMNCH linkages and GBV as part of programs for adolescent youth</v>
      </c>
      <c r="E39" s="50" t="s">
        <v>3507</v>
      </c>
      <c r="F39" s="51" t="s">
        <v>2358</v>
      </c>
      <c r="G39" s="144" t="s">
        <v>2359</v>
      </c>
      <c r="H39" s="147" t="s">
        <v>2360</v>
      </c>
      <c r="I39" s="141" t="str">
        <f t="shared" ca="1" si="4"/>
        <v xml:space="preserve">Designing, developing and implementing gender responsive, adolescents and youth friendly services including prevention and responses to violence against children, youth-friendly RMNCH services, promotion of sexual and reproductive health. Exclude programs for general population and other Key Populations. </v>
      </c>
      <c r="J39" s="119" t="s">
        <v>2364</v>
      </c>
      <c r="K39" s="120" t="s">
        <v>2652</v>
      </c>
      <c r="L39" s="121" t="s">
        <v>2653</v>
      </c>
      <c r="M39" s="120" t="s">
        <v>2654</v>
      </c>
      <c r="N39" s="122" t="str">
        <f>CONCATENATE(VLOOKUP(A39,CatModules!B:I,8,FALSE),TEXT(IF(A39=A38,RIGHT(N38,2)+1,"1"),"0#"))</f>
        <v>MHF04</v>
      </c>
      <c r="O39" s="122" t="str">
        <f t="shared" ca="1" si="2"/>
        <v/>
      </c>
    </row>
    <row r="40" spans="1:15" x14ac:dyDescent="0.2">
      <c r="A40" s="33">
        <v>15</v>
      </c>
      <c r="B40" s="33" t="str">
        <f>VLOOKUP(A40,CatModules!B:D,3,FALSE)</f>
        <v>Prevention programs for adolescents and youth, in and out of school</v>
      </c>
      <c r="C40" s="33">
        <v>25</v>
      </c>
      <c r="D40" s="34" t="str">
        <f t="shared" ca="1" si="3"/>
        <v>Young Key Population interventions as part of programs for adolescent and youth</v>
      </c>
      <c r="E40" s="64" t="s">
        <v>3353</v>
      </c>
      <c r="F40" s="51" t="s">
        <v>2694</v>
      </c>
      <c r="G40" s="144" t="s">
        <v>2695</v>
      </c>
      <c r="H40" s="149" t="s">
        <v>2696</v>
      </c>
      <c r="I40" s="141" t="str">
        <f t="shared" ca="1" si="4"/>
        <v>Designing and implementing other specific interventions for young key populations e.g. interventions aimed at young MSM and harm reduction for young people who are injecting drug users.</v>
      </c>
      <c r="J40" s="119" t="s">
        <v>2365</v>
      </c>
      <c r="K40" s="120" t="s">
        <v>2655</v>
      </c>
      <c r="L40" s="121" t="s">
        <v>2656</v>
      </c>
      <c r="M40" s="120" t="s">
        <v>2657</v>
      </c>
      <c r="N40" s="122" t="str">
        <f>CONCATENATE(VLOOKUP(A40,CatModules!B:I,8,FALSE),TEXT(IF(A40=A39,RIGHT(N39,2)+1,"1"),"0#"))</f>
        <v>MHF05</v>
      </c>
      <c r="O40" s="122" t="str">
        <f t="shared" ca="1" si="2"/>
        <v/>
      </c>
    </row>
    <row r="41" spans="1:15" x14ac:dyDescent="0.2">
      <c r="A41" s="33">
        <v>15</v>
      </c>
      <c r="B41" s="33" t="str">
        <f>VLOOKUP(A41,CatModules!B:D,3,FALSE)</f>
        <v>Prevention programs for adolescents and youth, in and out of school</v>
      </c>
      <c r="C41" s="33">
        <v>30</v>
      </c>
      <c r="D41" s="34" t="str">
        <f t="shared" ca="1" si="3"/>
        <v>Other interventions for adolescent and youth</v>
      </c>
      <c r="E41" s="50" t="s">
        <v>2354</v>
      </c>
      <c r="F41" s="51" t="s">
        <v>2355</v>
      </c>
      <c r="G41" s="144" t="s">
        <v>2356</v>
      </c>
      <c r="H41" s="147" t="s">
        <v>2357</v>
      </c>
      <c r="I41" s="141" t="str">
        <f t="shared" ca="1" si="4"/>
        <v/>
      </c>
      <c r="J41" s="119"/>
      <c r="K41" s="120"/>
      <c r="L41" s="121"/>
      <c r="M41" s="120"/>
      <c r="N41" s="122" t="str">
        <f>CONCATENATE(VLOOKUP(A41,CatModules!B:I,8,FALSE),TEXT(IF(A41=A40,RIGHT(N40,2)+1,"1"),"0#"))</f>
        <v>MHF06</v>
      </c>
      <c r="O41" s="122" t="str">
        <f t="shared" ca="1" si="2"/>
        <v/>
      </c>
    </row>
    <row r="42" spans="1:15" x14ac:dyDescent="0.2">
      <c r="A42" s="33">
        <v>20</v>
      </c>
      <c r="B42" s="33" t="str">
        <f>VLOOKUP(A42,CatModules!B:D,3,FALSE)</f>
        <v>PMTCT</v>
      </c>
      <c r="C42" s="33">
        <v>5</v>
      </c>
      <c r="D42" s="34" t="str">
        <f t="shared" ca="1" si="3"/>
        <v>Prong 1: Primary prevention of HIV infection among women of childbearing age</v>
      </c>
      <c r="E42" s="50" t="s">
        <v>1400</v>
      </c>
      <c r="F42" s="51" t="s">
        <v>1578</v>
      </c>
      <c r="G42" s="144" t="s">
        <v>1477</v>
      </c>
      <c r="H42" s="147" t="s">
        <v>1674</v>
      </c>
      <c r="I42" s="141" t="str">
        <f t="shared" ca="1" si="4"/>
        <v xml:space="preserve">Designing, developing and implementing programs aimed at primary prevention of HIV among women of reproductive age within services related to reproductive health such as antenatal care, postpartum/natal care and other health and HIV service delivery points, including working with community structures. </v>
      </c>
      <c r="J42" s="119" t="s">
        <v>2366</v>
      </c>
      <c r="K42" s="120" t="s">
        <v>2658</v>
      </c>
      <c r="L42" s="121" t="s">
        <v>2659</v>
      </c>
      <c r="M42" s="120" t="s">
        <v>2660</v>
      </c>
      <c r="N42" s="122" t="str">
        <f>CONCATENATE(VLOOKUP(A42,CatModules!B:I,8,FALSE),TEXT(IF(A42=A41,RIGHT(N41,2)+1,"1"),"0#"))</f>
        <v>MHG01</v>
      </c>
      <c r="O42" s="122" t="str">
        <f t="shared" ca="1" si="2"/>
        <v/>
      </c>
    </row>
    <row r="43" spans="1:15" x14ac:dyDescent="0.2">
      <c r="A43" s="33">
        <v>20</v>
      </c>
      <c r="B43" s="33" t="str">
        <f>VLOOKUP(A43,CatModules!B:D,3,FALSE)</f>
        <v>PMTCT</v>
      </c>
      <c r="C43" s="33">
        <v>10</v>
      </c>
      <c r="D43" s="34" t="str">
        <f t="shared" ca="1" si="3"/>
        <v>Prong 2: Preventing unintended pregnancies among women living with HIV</v>
      </c>
      <c r="E43" s="50" t="s">
        <v>1399</v>
      </c>
      <c r="F43" s="51" t="s">
        <v>1579</v>
      </c>
      <c r="G43" s="144" t="s">
        <v>1478</v>
      </c>
      <c r="H43" s="147" t="s">
        <v>1675</v>
      </c>
      <c r="I43" s="141" t="str">
        <f t="shared" ca="1" si="4"/>
        <v>Designing, developing and implementing reproductive health programs targeting women living with HIV including linkages and referrals.</v>
      </c>
      <c r="J43" s="119" t="s">
        <v>2367</v>
      </c>
      <c r="K43" s="120" t="s">
        <v>2661</v>
      </c>
      <c r="L43" s="121" t="s">
        <v>2662</v>
      </c>
      <c r="M43" s="120" t="s">
        <v>2663</v>
      </c>
      <c r="N43" s="122" t="str">
        <f>CONCATENATE(VLOOKUP(A43,CatModules!B:I,8,FALSE),TEXT(IF(A43=A42,RIGHT(N42,2)+1,"1"),"0#"))</f>
        <v>MHG02</v>
      </c>
      <c r="O43" s="122" t="str">
        <f t="shared" ca="1" si="2"/>
        <v/>
      </c>
    </row>
    <row r="44" spans="1:15" x14ac:dyDescent="0.2">
      <c r="A44" s="33">
        <v>20</v>
      </c>
      <c r="B44" s="33" t="str">
        <f>VLOOKUP(A44,CatModules!B:D,3,FALSE)</f>
        <v>PMTCT</v>
      </c>
      <c r="C44" s="33">
        <v>15</v>
      </c>
      <c r="D44" s="34" t="str">
        <f t="shared" ca="1" si="3"/>
        <v>Prong 3: Preventing vertical HIV transmission</v>
      </c>
      <c r="E44" s="50" t="s">
        <v>3508</v>
      </c>
      <c r="F44" s="51" t="s">
        <v>3543</v>
      </c>
      <c r="G44" s="144" t="s">
        <v>3572</v>
      </c>
      <c r="H44" s="147" t="s">
        <v>3600</v>
      </c>
      <c r="I44" s="141" t="str">
        <f t="shared" ca="1" si="4"/>
        <v xml:space="preserve">Designing, developing and implementing programs aimed at preventing vertical transmission this includes HIV testing and counselling, ARVs,  interventions along the continuum pregnancy, delivery and breastfeeding. Please include provisions for option A and B. </v>
      </c>
      <c r="J44" s="119" t="s">
        <v>2368</v>
      </c>
      <c r="K44" s="120" t="s">
        <v>2664</v>
      </c>
      <c r="L44" s="121" t="s">
        <v>2665</v>
      </c>
      <c r="M44" s="120" t="s">
        <v>2666</v>
      </c>
      <c r="N44" s="122" t="str">
        <f>CONCATENATE(VLOOKUP(A44,CatModules!B:I,8,FALSE),TEXT(IF(A44=A43,RIGHT(N43,2)+1,"1"),"0#"))</f>
        <v>MHG03</v>
      </c>
      <c r="O44" s="122" t="str">
        <f t="shared" ca="1" si="2"/>
        <v/>
      </c>
    </row>
    <row r="45" spans="1:15" x14ac:dyDescent="0.2">
      <c r="A45" s="33">
        <v>20</v>
      </c>
      <c r="B45" s="33" t="str">
        <f>VLOOKUP(A45,CatModules!B:D,3,FALSE)</f>
        <v>PMTCT</v>
      </c>
      <c r="C45" s="33">
        <v>20</v>
      </c>
      <c r="D45" s="34" t="str">
        <f t="shared" ca="1" si="3"/>
        <v>Prong 4: Treatment, care &amp; support to mothers living with HIV, their children &amp;</v>
      </c>
      <c r="E45" s="50" t="s">
        <v>3509</v>
      </c>
      <c r="F45" s="51" t="s">
        <v>1580</v>
      </c>
      <c r="G45" s="144" t="s">
        <v>1479</v>
      </c>
      <c r="H45" s="147" t="s">
        <v>1676</v>
      </c>
      <c r="I45" s="141" t="str">
        <f t="shared" ca="1" si="4"/>
        <v xml:space="preserve">Designing, developing and implementing programs aimed to provide HIV care, treatment and support for women found to be positive and their families including Early Infant Diagnosis (EID) </v>
      </c>
      <c r="J45" s="119" t="s">
        <v>2369</v>
      </c>
      <c r="K45" s="120" t="s">
        <v>2667</v>
      </c>
      <c r="L45" s="121" t="s">
        <v>2668</v>
      </c>
      <c r="M45" s="120" t="s">
        <v>2669</v>
      </c>
      <c r="N45" s="122" t="str">
        <f>CONCATENATE(VLOOKUP(A45,CatModules!B:I,8,FALSE),TEXT(IF(A45=A44,RIGHT(N44,2)+1,"1"),"0#"))</f>
        <v>MHG04</v>
      </c>
      <c r="O45" s="122" t="str">
        <f t="shared" ca="1" si="2"/>
        <v/>
      </c>
    </row>
    <row r="46" spans="1:15" x14ac:dyDescent="0.2">
      <c r="A46" s="33">
        <v>20</v>
      </c>
      <c r="B46" s="33" t="str">
        <f>VLOOKUP(A46,CatModules!B:D,3,FALSE)</f>
        <v>PMTCT</v>
      </c>
      <c r="C46" s="33">
        <v>25</v>
      </c>
      <c r="D46" s="34" t="str">
        <f t="shared" ca="1" si="3"/>
        <v>Other interventions for PMTCT- Please specify</v>
      </c>
      <c r="E46" s="50" t="s">
        <v>3510</v>
      </c>
      <c r="F46" s="51" t="s">
        <v>3544</v>
      </c>
      <c r="G46" s="144" t="s">
        <v>3573</v>
      </c>
      <c r="H46" s="147" t="s">
        <v>3601</v>
      </c>
      <c r="I46" s="141" t="str">
        <f t="shared" ca="1" si="4"/>
        <v/>
      </c>
      <c r="J46" s="119"/>
      <c r="K46" s="120"/>
      <c r="L46" s="121"/>
      <c r="M46" s="120"/>
      <c r="N46" s="122" t="str">
        <f>CONCATENATE(VLOOKUP(A46,CatModules!B:I,8,FALSE),TEXT(IF(A46=A45,RIGHT(N45,2)+1,"1"),"0#"))</f>
        <v>MHG05</v>
      </c>
      <c r="O46" s="122" t="str">
        <f t="shared" ca="1" si="2"/>
        <v/>
      </c>
    </row>
    <row r="47" spans="1:15" x14ac:dyDescent="0.2">
      <c r="A47" s="33">
        <v>22</v>
      </c>
      <c r="B47" s="33" t="str">
        <f>VLOOKUP(A47,CatModules!B:D,3,FALSE)</f>
        <v>Treatment, care and support</v>
      </c>
      <c r="C47" s="33">
        <v>5</v>
      </c>
      <c r="D47" s="34" t="str">
        <f t="shared" ca="1" si="3"/>
        <v>Pre-ART care</v>
      </c>
      <c r="E47" s="50" t="s">
        <v>3511</v>
      </c>
      <c r="F47" s="51" t="s">
        <v>3545</v>
      </c>
      <c r="G47" s="144" t="s">
        <v>3574</v>
      </c>
      <c r="H47" s="147" t="s">
        <v>3602</v>
      </c>
      <c r="I47" s="141" t="str">
        <f t="shared" ca="1" si="4"/>
        <v>Designing, developing and implementing comprehensive  pre-ART interventions including confirmation of HIV infection status, staging of the disease, baseline clinical assessment and monitoring before treatment initiation including treatment preparedness.</v>
      </c>
      <c r="J47" s="119" t="s">
        <v>2374</v>
      </c>
      <c r="K47" s="120" t="s">
        <v>2670</v>
      </c>
      <c r="L47" s="121" t="s">
        <v>2671</v>
      </c>
      <c r="M47" s="120" t="s">
        <v>2672</v>
      </c>
      <c r="N47" s="122" t="str">
        <f>CONCATENATE(VLOOKUP(A47,CatModules!B:I,8,FALSE),TEXT(IF(A47=A46,RIGHT(N46,2)+1,"1"),"0#"))</f>
        <v>MHI01</v>
      </c>
      <c r="O47" s="122" t="str">
        <f t="shared" ca="1" si="2"/>
        <v/>
      </c>
    </row>
    <row r="48" spans="1:15" x14ac:dyDescent="0.2">
      <c r="A48" s="33">
        <v>22</v>
      </c>
      <c r="B48" s="33" t="str">
        <f>VLOOKUP(A48,CatModules!B:D,3,FALSE)</f>
        <v>Treatment, care and support</v>
      </c>
      <c r="C48" s="33">
        <v>10</v>
      </c>
      <c r="D48" s="34" t="str">
        <f t="shared" ca="1" si="3"/>
        <v>Antiretroviral Therapy (ART)</v>
      </c>
      <c r="E48" s="50" t="s">
        <v>2370</v>
      </c>
      <c r="F48" s="51" t="s">
        <v>2371</v>
      </c>
      <c r="G48" s="144" t="s">
        <v>2372</v>
      </c>
      <c r="H48" s="147" t="s">
        <v>2373</v>
      </c>
      <c r="I48" s="141" t="str">
        <f t="shared" ca="1" si="4"/>
        <v xml:space="preserve">Designing, developing and implementing ART programs  for all populations with the exception of prophylaxis under options A and B which are included in the PMTCT module. This includes, first , second and third-line for both adults and children, Treatment as Prevention and provisions for expansion to option B+ as well as Pre and Post-exposure prophylaxis (PrEP and PEP). This includes  links and referrals to  care and support.  </v>
      </c>
      <c r="J48" s="119" t="s">
        <v>2375</v>
      </c>
      <c r="K48" s="120" t="s">
        <v>2673</v>
      </c>
      <c r="L48" s="121" t="s">
        <v>2674</v>
      </c>
      <c r="M48" s="120" t="s">
        <v>2675</v>
      </c>
      <c r="N48" s="122" t="str">
        <f>CONCATENATE(VLOOKUP(A48,CatModules!B:I,8,FALSE),TEXT(IF(A48=A47,RIGHT(N47,2)+1,"1"),"0#"))</f>
        <v>MHI02</v>
      </c>
      <c r="O48" s="122" t="str">
        <f t="shared" ca="1" si="2"/>
        <v/>
      </c>
    </row>
    <row r="49" spans="1:15" x14ac:dyDescent="0.2">
      <c r="A49" s="33">
        <v>22</v>
      </c>
      <c r="B49" s="33" t="str">
        <f>VLOOKUP(A49,CatModules!B:D,3,FALSE)</f>
        <v>Treatment, care and support</v>
      </c>
      <c r="C49" s="33">
        <v>15</v>
      </c>
      <c r="D49" s="34" t="str">
        <f t="shared" ca="1" si="3"/>
        <v>Treatment monitoring</v>
      </c>
      <c r="E49" s="50" t="s">
        <v>3512</v>
      </c>
      <c r="F49" s="51" t="s">
        <v>3546</v>
      </c>
      <c r="G49" s="144" t="s">
        <v>3575</v>
      </c>
      <c r="H49" s="147" t="s">
        <v>3603</v>
      </c>
      <c r="I49" s="141" t="str">
        <f t="shared" ca="1" si="4"/>
        <v xml:space="preserve">This includes  Clinical and laboratory monitoring at treatment initiation and during ART. </v>
      </c>
      <c r="J49" s="119" t="s">
        <v>2376</v>
      </c>
      <c r="K49" s="120" t="s">
        <v>2676</v>
      </c>
      <c r="L49" s="121" t="s">
        <v>2677</v>
      </c>
      <c r="M49" s="120" t="s">
        <v>2678</v>
      </c>
      <c r="N49" s="122" t="str">
        <f>CONCATENATE(VLOOKUP(A49,CatModules!B:I,8,FALSE),TEXT(IF(A49=A48,RIGHT(N48,2)+1,"1"),"0#"))</f>
        <v>MHI03</v>
      </c>
      <c r="O49" s="122" t="str">
        <f t="shared" ca="1" si="2"/>
        <v/>
      </c>
    </row>
    <row r="50" spans="1:15" x14ac:dyDescent="0.2">
      <c r="A50" s="33">
        <v>22</v>
      </c>
      <c r="B50" s="33" t="str">
        <f>VLOOKUP(A50,CatModules!B:D,3,FALSE)</f>
        <v>Treatment, care and support</v>
      </c>
      <c r="C50" s="33">
        <v>20</v>
      </c>
      <c r="D50" s="34" t="str">
        <f t="shared" ca="1" si="3"/>
        <v>Treatment adherence</v>
      </c>
      <c r="E50" s="50" t="s">
        <v>3513</v>
      </c>
      <c r="F50" s="51" t="s">
        <v>3547</v>
      </c>
      <c r="G50" s="144" t="s">
        <v>3576</v>
      </c>
      <c r="H50" s="147" t="s">
        <v>3604</v>
      </c>
      <c r="I50" s="141" t="str">
        <f t="shared" ca="1" si="4"/>
        <v>Designing, developing and implementing a comprehensive treatment adherence strategy both at the programmatic/facility level and at the community level.</v>
      </c>
      <c r="J50" s="119" t="s">
        <v>2377</v>
      </c>
      <c r="K50" s="120" t="s">
        <v>2679</v>
      </c>
      <c r="L50" s="121" t="s">
        <v>2680</v>
      </c>
      <c r="M50" s="120" t="s">
        <v>2681</v>
      </c>
      <c r="N50" s="122" t="str">
        <f>CONCATENATE(VLOOKUP(A50,CatModules!B:I,8,FALSE),TEXT(IF(A50=A49,RIGHT(N49,2)+1,"1"),"0#"))</f>
        <v>MHI04</v>
      </c>
      <c r="O50" s="122" t="str">
        <f t="shared" ca="1" si="2"/>
        <v/>
      </c>
    </row>
    <row r="51" spans="1:15" x14ac:dyDescent="0.2">
      <c r="A51" s="33">
        <v>22</v>
      </c>
      <c r="B51" s="33" t="str">
        <f>VLOOKUP(A51,CatModules!B:D,3,FALSE)</f>
        <v>Treatment, care and support</v>
      </c>
      <c r="C51" s="33">
        <v>25</v>
      </c>
      <c r="D51" s="34" t="str">
        <f t="shared" ca="1" si="3"/>
        <v>Prevention, diagnosis and treatment of opportunistic infections</v>
      </c>
      <c r="E51" s="50" t="s">
        <v>2250</v>
      </c>
      <c r="F51" s="51" t="s">
        <v>1581</v>
      </c>
      <c r="G51" s="144" t="s">
        <v>1480</v>
      </c>
      <c r="H51" s="147" t="s">
        <v>1677</v>
      </c>
      <c r="I51" s="141" t="str">
        <f t="shared" ca="1" si="4"/>
        <v>Designing, developing and implementing diagnosis and treatment programs of OIs including Vaccination, diagnosis and treatment of  viral hepatitis- excluding TB.</v>
      </c>
      <c r="J51" s="119" t="s">
        <v>2378</v>
      </c>
      <c r="K51" s="120" t="s">
        <v>2682</v>
      </c>
      <c r="L51" s="121" t="s">
        <v>2683</v>
      </c>
      <c r="M51" s="120" t="s">
        <v>2684</v>
      </c>
      <c r="N51" s="122" t="str">
        <f>CONCATENATE(VLOOKUP(A51,CatModules!B:I,8,FALSE),TEXT(IF(A51=A50,RIGHT(N50,2)+1,"1"),"0#"))</f>
        <v>MHI05</v>
      </c>
      <c r="O51" s="122" t="str">
        <f t="shared" ca="1" si="2"/>
        <v/>
      </c>
    </row>
    <row r="52" spans="1:15" x14ac:dyDescent="0.2">
      <c r="A52" s="33">
        <v>22</v>
      </c>
      <c r="B52" s="33" t="str">
        <f>VLOOKUP(A52,CatModules!B:D,3,FALSE)</f>
        <v>Treatment, care and support</v>
      </c>
      <c r="C52" s="33">
        <v>30</v>
      </c>
      <c r="D52" s="34" t="str">
        <f t="shared" ca="1" si="3"/>
        <v>Counseling and psycho-social support</v>
      </c>
      <c r="E52" s="50" t="s">
        <v>3514</v>
      </c>
      <c r="F52" s="51" t="s">
        <v>3548</v>
      </c>
      <c r="G52" s="144" t="s">
        <v>3577</v>
      </c>
      <c r="H52" s="147" t="s">
        <v>3605</v>
      </c>
      <c r="I52" s="141" t="str">
        <f t="shared" ca="1" si="4"/>
        <v xml:space="preserve"> Designing, developing and implementing a comprehensive support program including  psychosocial support; optimizing nutrition and  income generation ..etc. </v>
      </c>
      <c r="J52" s="119" t="s">
        <v>2379</v>
      </c>
      <c r="K52" s="120" t="s">
        <v>2685</v>
      </c>
      <c r="L52" s="121" t="s">
        <v>2686</v>
      </c>
      <c r="M52" s="120" t="s">
        <v>2687</v>
      </c>
      <c r="N52" s="122" t="str">
        <f>CONCATENATE(VLOOKUP(A52,CatModules!B:I,8,FALSE),TEXT(IF(A52=A51,RIGHT(N51,2)+1,"1"),"0#"))</f>
        <v>MHI06</v>
      </c>
      <c r="O52" s="122" t="str">
        <f t="shared" ca="1" si="2"/>
        <v/>
      </c>
    </row>
    <row r="53" spans="1:15" x14ac:dyDescent="0.2">
      <c r="A53" s="33">
        <v>22</v>
      </c>
      <c r="B53" s="33" t="str">
        <f>VLOOKUP(A53,CatModules!B:D,3,FALSE)</f>
        <v>Treatment, care and support</v>
      </c>
      <c r="C53" s="33">
        <v>35</v>
      </c>
      <c r="D53" s="34" t="str">
        <f t="shared" ca="1" si="3"/>
        <v>Out-patient care</v>
      </c>
      <c r="E53" s="50" t="s">
        <v>3515</v>
      </c>
      <c r="F53" s="51" t="s">
        <v>3549</v>
      </c>
      <c r="G53" s="144" t="s">
        <v>3578</v>
      </c>
      <c r="H53" s="147" t="s">
        <v>3606</v>
      </c>
      <c r="I53" s="141" t="str">
        <f t="shared" ca="1" si="4"/>
        <v>This includes other outpatient health services.</v>
      </c>
      <c r="J53" s="119" t="s">
        <v>2380</v>
      </c>
      <c r="K53" s="120" t="s">
        <v>2688</v>
      </c>
      <c r="L53" s="121" t="s">
        <v>2689</v>
      </c>
      <c r="M53" s="120" t="s">
        <v>2690</v>
      </c>
      <c r="N53" s="122" t="str">
        <f>CONCATENATE(VLOOKUP(A53,CatModules!B:I,8,FALSE),TEXT(IF(A53=A52,RIGHT(N52,2)+1,"1"),"0#"))</f>
        <v>MHI07</v>
      </c>
      <c r="O53" s="122" t="str">
        <f t="shared" ca="1" si="2"/>
        <v/>
      </c>
    </row>
    <row r="54" spans="1:15" x14ac:dyDescent="0.2">
      <c r="A54" s="33">
        <v>22</v>
      </c>
      <c r="B54" s="33" t="str">
        <f>VLOOKUP(A54,CatModules!B:D,3,FALSE)</f>
        <v>Treatment, care and support</v>
      </c>
      <c r="C54" s="33">
        <v>40</v>
      </c>
      <c r="D54" s="34" t="str">
        <f t="shared" ca="1" si="3"/>
        <v>In-patient care</v>
      </c>
      <c r="E54" s="50" t="s">
        <v>3516</v>
      </c>
      <c r="F54" s="51" t="s">
        <v>3550</v>
      </c>
      <c r="G54" s="144" t="s">
        <v>3579</v>
      </c>
      <c r="H54" s="147" t="s">
        <v>3607</v>
      </c>
      <c r="I54" s="141" t="str">
        <f t="shared" ca="1" si="4"/>
        <v xml:space="preserve">This includes inpatient care including palliative care.  </v>
      </c>
      <c r="J54" s="119" t="s">
        <v>2381</v>
      </c>
      <c r="K54" s="120" t="s">
        <v>2691</v>
      </c>
      <c r="L54" s="121" t="s">
        <v>2692</v>
      </c>
      <c r="M54" s="120" t="s">
        <v>2693</v>
      </c>
      <c r="N54" s="122" t="str">
        <f>CONCATENATE(VLOOKUP(A54,CatModules!B:I,8,FALSE),TEXT(IF(A54=A53,RIGHT(N53,2)+1,"1"),"0#"))</f>
        <v>MHI08</v>
      </c>
      <c r="O54" s="122" t="str">
        <f t="shared" ca="1" si="2"/>
        <v/>
      </c>
    </row>
    <row r="55" spans="1:15" x14ac:dyDescent="0.2">
      <c r="A55" s="33">
        <v>22</v>
      </c>
      <c r="B55" s="33" t="str">
        <f>VLOOKUP(A55,CatModules!B:D,3,FALSE)</f>
        <v>Treatment, care and support</v>
      </c>
      <c r="C55" s="33">
        <v>45</v>
      </c>
      <c r="D55" s="34" t="str">
        <f t="shared" ca="1" si="3"/>
        <v>Other interventions for treatment - Please specify</v>
      </c>
      <c r="E55" s="50" t="s">
        <v>3517</v>
      </c>
      <c r="F55" s="51" t="s">
        <v>3551</v>
      </c>
      <c r="G55" s="144" t="s">
        <v>3580</v>
      </c>
      <c r="H55" s="147" t="s">
        <v>3608</v>
      </c>
      <c r="I55" s="141" t="str">
        <f t="shared" ca="1" si="4"/>
        <v/>
      </c>
      <c r="J55" s="119"/>
      <c r="K55" s="118"/>
      <c r="L55" s="125"/>
      <c r="M55" s="118"/>
      <c r="N55" s="122" t="str">
        <f>CONCATENATE(VLOOKUP(A55,CatModules!B:I,8,FALSE),TEXT(IF(A55=A54,RIGHT(N54,2)+1,"1"),"0#"))</f>
        <v>MHI09</v>
      </c>
      <c r="O55" s="122" t="str">
        <f t="shared" ca="1" si="2"/>
        <v/>
      </c>
    </row>
    <row r="56" spans="1:15" x14ac:dyDescent="0.2">
      <c r="A56" s="33">
        <v>32</v>
      </c>
      <c r="B56" s="33" t="str">
        <f>VLOOKUP(A56,CatModules!B:D,3,FALSE)</f>
        <v>TB care and prevention</v>
      </c>
      <c r="C56" s="33">
        <v>5</v>
      </c>
      <c r="D56" s="34" t="str">
        <f t="shared" ca="1" si="3"/>
        <v>Case detection and diagnosis</v>
      </c>
      <c r="E56" s="50" t="s">
        <v>1398</v>
      </c>
      <c r="F56" s="51" t="s">
        <v>1587</v>
      </c>
      <c r="G56" s="144" t="s">
        <v>1486</v>
      </c>
      <c r="H56" s="147" t="s">
        <v>1682</v>
      </c>
      <c r="I56" s="141" t="str">
        <f t="shared" ca="1" si="4"/>
        <v xml:space="preserve">This intervention includes early detection of all forms of TB among all ages. It includes- diagnosis of TB using sputum smear microscopy (ZN and/or LED-FM) and Rapid molecular  tools for early and rapid diagnosis (e.g Xpert MTB/RIF) and also culture and DST; It also includes other tools such as X-rays to support diagnosis among smear-negative and extrapulmonary TB cases, children and PLHIV;  
Additionally it includes activities related to strengthening the delivery of TB services such as renovating and equipping laboratory infrastructure and specimen referral mechanisms from lower to higher level laboratories for additional tests. 
Support for access to diagnosis for poor. </v>
      </c>
      <c r="J56" s="119" t="s">
        <v>2412</v>
      </c>
      <c r="K56" s="120" t="s">
        <v>2701</v>
      </c>
      <c r="L56" s="121" t="s">
        <v>2702</v>
      </c>
      <c r="M56" s="119" t="s">
        <v>2508</v>
      </c>
      <c r="N56" s="122" t="str">
        <f>CONCATENATE(VLOOKUP(A56,CatModules!B:I,8,FALSE),TEXT(IF(A56=A55,RIGHT(N55,2)+1,"1"),"0#"))</f>
        <v>MTA01</v>
      </c>
      <c r="O56" s="122" t="str">
        <f t="shared" ca="1" si="2"/>
        <v/>
      </c>
    </row>
    <row r="57" spans="1:15" x14ac:dyDescent="0.2">
      <c r="A57" s="33">
        <v>32</v>
      </c>
      <c r="B57" s="33" t="str">
        <f>VLOOKUP(A57,CatModules!B:D,3,FALSE)</f>
        <v>TB care and prevention</v>
      </c>
      <c r="C57" s="33">
        <v>10</v>
      </c>
      <c r="D57" s="34" t="str">
        <f t="shared" ca="1" si="3"/>
        <v>Treatment</v>
      </c>
      <c r="E57" s="50" t="s">
        <v>3518</v>
      </c>
      <c r="F57" s="50" t="s">
        <v>3552</v>
      </c>
      <c r="G57" s="146" t="s">
        <v>1449</v>
      </c>
      <c r="H57" s="150" t="s">
        <v>1711</v>
      </c>
      <c r="I57" s="141" t="str">
        <f t="shared" ca="1" si="4"/>
        <v xml:space="preserve">It includes standard, supervised treatment with first line drugs (FLDs) including paediatric preparations, with social support for patients  with drug-sensitive TB and innovative patients-centred care. Clinical and/or laboratory tests to monitor treatment responses; Additonally it includes activities related to strengthening the delivery of TB services such as renovating and equipping service delivery infrastructure- e.g health facilities. 
Active pharmacovigilance (in the case of use of drugs which have not yet completed Phase III trials) </v>
      </c>
      <c r="J57" s="119" t="s">
        <v>2413</v>
      </c>
      <c r="K57" s="120" t="s">
        <v>2703</v>
      </c>
      <c r="L57" s="121" t="s">
        <v>2704</v>
      </c>
      <c r="M57" s="119" t="s">
        <v>2509</v>
      </c>
      <c r="N57" s="122" t="str">
        <f>CONCATENATE(VLOOKUP(A57,CatModules!B:I,8,FALSE),TEXT(IF(A57=A56,RIGHT(N56,2)+1,"1"),"0#"))</f>
        <v>MTA02</v>
      </c>
      <c r="O57" s="122" t="str">
        <f t="shared" ca="1" si="2"/>
        <v/>
      </c>
    </row>
    <row r="58" spans="1:15" x14ac:dyDescent="0.2">
      <c r="A58" s="33">
        <v>32</v>
      </c>
      <c r="B58" s="33" t="str">
        <f>VLOOKUP(A58,CatModules!B:D,3,FALSE)</f>
        <v>TB care and prevention</v>
      </c>
      <c r="C58" s="33">
        <v>15</v>
      </c>
      <c r="D58" s="34" t="str">
        <f t="shared" ca="1" si="3"/>
        <v>Prevention</v>
      </c>
      <c r="E58" s="50" t="s">
        <v>3519</v>
      </c>
      <c r="F58" s="51" t="s">
        <v>3553</v>
      </c>
      <c r="G58" s="144" t="s">
        <v>1447</v>
      </c>
      <c r="H58" s="147" t="s">
        <v>3609</v>
      </c>
      <c r="I58" s="141" t="str">
        <f t="shared" ca="1" si="4"/>
        <v>Provision of INH preventive therapy (IPT) for children in contact with bacteriologically confirmed TB cases, administrative controls for infection control</v>
      </c>
      <c r="J58" s="119" t="s">
        <v>2414</v>
      </c>
      <c r="K58" s="120" t="s">
        <v>2705</v>
      </c>
      <c r="L58" s="121" t="s">
        <v>2706</v>
      </c>
      <c r="M58" s="119" t="s">
        <v>2510</v>
      </c>
      <c r="N58" s="122" t="str">
        <f>CONCATENATE(VLOOKUP(A58,CatModules!B:I,8,FALSE),TEXT(IF(A58=A57,RIGHT(N57,2)+1,"1"),"0#"))</f>
        <v>MTA03</v>
      </c>
      <c r="O58" s="122" t="str">
        <f t="shared" ca="1" si="2"/>
        <v/>
      </c>
    </row>
    <row r="59" spans="1:15" x14ac:dyDescent="0.2">
      <c r="A59" s="33">
        <v>32</v>
      </c>
      <c r="B59" s="33" t="str">
        <f>VLOOKUP(A59,CatModules!B:D,3,FALSE)</f>
        <v>TB care and prevention</v>
      </c>
      <c r="C59" s="33">
        <v>20</v>
      </c>
      <c r="D59" s="34" t="str">
        <f t="shared" ca="1" si="3"/>
        <v>Engaging all care providers</v>
      </c>
      <c r="E59" s="152" t="s">
        <v>2382</v>
      </c>
      <c r="F59" s="152" t="s">
        <v>1589</v>
      </c>
      <c r="G59" s="153" t="s">
        <v>3581</v>
      </c>
      <c r="H59" s="154" t="s">
        <v>3610</v>
      </c>
      <c r="I59" s="155" t="str">
        <f t="shared" ca="1" si="4"/>
        <v>This includes engaging public and private providers, traditional healers in TB control  activities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v>
      </c>
      <c r="J59" s="156" t="s">
        <v>2415</v>
      </c>
      <c r="K59" s="156" t="s">
        <v>2707</v>
      </c>
      <c r="L59" s="157" t="s">
        <v>2708</v>
      </c>
      <c r="M59" s="156" t="s">
        <v>2511</v>
      </c>
      <c r="N59" s="122" t="str">
        <f>CONCATENATE(VLOOKUP(A59,CatModules!B:I,8,FALSE),TEXT(IF(A59=A58,RIGHT(N58,2)+1,"1"),"0#"))</f>
        <v>MTA04</v>
      </c>
      <c r="O59" s="122" t="str">
        <f t="shared" ca="1" si="2"/>
        <v/>
      </c>
    </row>
    <row r="60" spans="1:15" x14ac:dyDescent="0.2">
      <c r="A60" s="33">
        <v>32</v>
      </c>
      <c r="B60" s="33" t="str">
        <f>VLOOKUP(A60,CatModules!B:D,3,FALSE)</f>
        <v>TB care and prevention</v>
      </c>
      <c r="C60" s="33">
        <v>25</v>
      </c>
      <c r="D60" s="34" t="str">
        <f t="shared" ca="1" si="3"/>
        <v>Community TB care delivery</v>
      </c>
      <c r="E60" s="152" t="s">
        <v>2282</v>
      </c>
      <c r="F60" s="152" t="s">
        <v>2697</v>
      </c>
      <c r="G60" s="153" t="s">
        <v>2698</v>
      </c>
      <c r="H60" s="158" t="s">
        <v>2291</v>
      </c>
      <c r="I60" s="155" t="str">
        <f t="shared" ca="1" si="4"/>
        <v xml:space="preserve">Capacity building for community-level service delivery. This includes training and capacity-building of TB servce providers, TB patients, community-based interventions and outreach services for TB patients. </v>
      </c>
      <c r="J60" s="156" t="s">
        <v>2386</v>
      </c>
      <c r="K60" s="156" t="s">
        <v>2709</v>
      </c>
      <c r="L60" s="157" t="s">
        <v>2710</v>
      </c>
      <c r="M60" s="156" t="s">
        <v>2512</v>
      </c>
      <c r="N60" s="122" t="str">
        <f>CONCATENATE(VLOOKUP(A60,CatModules!B:I,8,FALSE),TEXT(IF(A60=A59,RIGHT(N59,2)+1,"1"),"0#"))</f>
        <v>MTA05</v>
      </c>
      <c r="O60" s="122" t="str">
        <f t="shared" ca="1" si="2"/>
        <v/>
      </c>
    </row>
    <row r="61" spans="1:15" x14ac:dyDescent="0.2">
      <c r="A61" s="33">
        <v>32</v>
      </c>
      <c r="B61" s="33" t="str">
        <f>VLOOKUP(A61,CatModules!B:D,3,FALSE)</f>
        <v>TB care and prevention</v>
      </c>
      <c r="C61" s="33">
        <v>30</v>
      </c>
      <c r="D61" s="34" t="str">
        <f t="shared" ca="1" si="3"/>
        <v>Key affected populations</v>
      </c>
      <c r="E61" s="152" t="s">
        <v>2283</v>
      </c>
      <c r="F61" s="152" t="s">
        <v>2699</v>
      </c>
      <c r="G61" s="153" t="s">
        <v>2700</v>
      </c>
      <c r="H61" s="158" t="s">
        <v>2292</v>
      </c>
      <c r="I61" s="155" t="str">
        <f t="shared" ca="1" si="4"/>
        <v xml:space="preserve">This include Active case finding among Key Affected Populations and high risk groups such as prisoners, displaced people, migrants and ethnic minorities/indigenous populations, miners, children, urban poor, elderly  and adapting models of TB care for high risk groups.  This includes adapting services to the needs of specific groups to make services people-centered and improve accessibility, appropriateness, and availability; adapt diagnostic and treatment structures to meet needs of key populations, e.g through community community-based TB care and prevention, mobile outreach to remote areas, community-based sputum collection, sputum transport arrangements, etc.                                                                 </v>
      </c>
      <c r="J61" s="156" t="s">
        <v>2416</v>
      </c>
      <c r="K61" s="156" t="s">
        <v>2711</v>
      </c>
      <c r="L61" s="157" t="s">
        <v>2712</v>
      </c>
      <c r="M61" s="156" t="s">
        <v>2513</v>
      </c>
      <c r="N61" s="122" t="str">
        <f>CONCATENATE(VLOOKUP(A61,CatModules!B:I,8,FALSE),TEXT(IF(A61=A60,RIGHT(N60,2)+1,"1"),"0#"))</f>
        <v>MTA06</v>
      </c>
      <c r="O61" s="122" t="str">
        <f t="shared" ca="1" si="2"/>
        <v/>
      </c>
    </row>
    <row r="62" spans="1:15" x14ac:dyDescent="0.2">
      <c r="A62" s="33">
        <v>32</v>
      </c>
      <c r="B62" s="33" t="str">
        <f>VLOOKUP(A62,CatModules!B:D,3,FALSE)</f>
        <v>TB care and prevention</v>
      </c>
      <c r="C62" s="33">
        <v>35</v>
      </c>
      <c r="D62" s="34" t="str">
        <f t="shared" ca="1" si="3"/>
        <v>Collaborative activities with other programs and sectors?</v>
      </c>
      <c r="E62" s="152" t="s">
        <v>3520</v>
      </c>
      <c r="F62" s="152" t="s">
        <v>1588</v>
      </c>
      <c r="G62" s="153" t="s">
        <v>1487</v>
      </c>
      <c r="H62" s="154" t="s">
        <v>1683</v>
      </c>
      <c r="I62" s="155" t="str">
        <f t="shared" ca="1" si="4"/>
        <v>Collaborating with other service providers for patients with co-morbidities including Reproductive Maternal Neonatal and Child Health (RMNCH), diabetes and collaborative activities for TB prevention and care with other sectors beyond health such as justice, labour, mining, etc.</v>
      </c>
      <c r="J62" s="156" t="s">
        <v>2417</v>
      </c>
      <c r="K62" s="156" t="s">
        <v>2713</v>
      </c>
      <c r="L62" s="157" t="s">
        <v>2714</v>
      </c>
      <c r="M62" s="156" t="s">
        <v>2514</v>
      </c>
      <c r="N62" s="122" t="str">
        <f>CONCATENATE(VLOOKUP(A62,CatModules!B:I,8,FALSE),TEXT(IF(A62=A61,RIGHT(N61,2)+1,"1"),"0#"))</f>
        <v>MTA07</v>
      </c>
      <c r="O62" s="122" t="str">
        <f t="shared" ca="1" si="2"/>
        <v/>
      </c>
    </row>
    <row r="63" spans="1:15" x14ac:dyDescent="0.2">
      <c r="A63" s="33">
        <v>32</v>
      </c>
      <c r="B63" s="33" t="str">
        <f>VLOOKUP(A63,CatModules!B:D,3,FALSE)</f>
        <v>TB care and prevention</v>
      </c>
      <c r="C63" s="33">
        <v>40</v>
      </c>
      <c r="D63" s="34" t="str">
        <f t="shared" ca="1" si="3"/>
        <v>Other</v>
      </c>
      <c r="E63" s="152" t="s">
        <v>1717</v>
      </c>
      <c r="F63" s="152" t="s">
        <v>1718</v>
      </c>
      <c r="G63" s="153" t="s">
        <v>1719</v>
      </c>
      <c r="H63" s="154" t="s">
        <v>1720</v>
      </c>
      <c r="I63" s="155" t="str">
        <f t="shared" ca="1" si="4"/>
        <v/>
      </c>
      <c r="J63" s="156"/>
      <c r="K63" s="156"/>
      <c r="L63" s="157"/>
      <c r="M63" s="156"/>
      <c r="N63" s="122" t="str">
        <f>CONCATENATE(VLOOKUP(A63,CatModules!B:I,8,FALSE),TEXT(IF(A63=A62,RIGHT(N62,2)+1,"1"),"0#"))</f>
        <v>MTA08</v>
      </c>
      <c r="O63" s="122" t="str">
        <f t="shared" ca="1" si="2"/>
        <v/>
      </c>
    </row>
    <row r="64" spans="1:15" x14ac:dyDescent="0.2">
      <c r="A64" s="33">
        <v>35</v>
      </c>
      <c r="B64" s="33" t="str">
        <f>VLOOKUP(A64,CatModules!B:D,3,FALSE)</f>
        <v>TB/HIV</v>
      </c>
      <c r="C64" s="33">
        <v>5</v>
      </c>
      <c r="D64" s="34" t="str">
        <f t="shared" ca="1" si="3"/>
        <v>TB/HIV collaborative interventions</v>
      </c>
      <c r="E64" s="50" t="s">
        <v>3521</v>
      </c>
      <c r="F64" s="51" t="s">
        <v>3554</v>
      </c>
      <c r="G64" s="144" t="s">
        <v>3582</v>
      </c>
      <c r="H64" s="147" t="s">
        <v>3611</v>
      </c>
      <c r="I64" s="141" t="str">
        <f t="shared" ca="1" si="4"/>
        <v>This intervention refers to implementation of the 12 elements of TB/HIV collaborative activities, that are aligned with the HIV program. These include- setting up and strengthening a coordinating body for collaborative TB/HIV activities functional at all levels, joint TB and HIV planning to integrate the delivery of TB and HIV services; HIV testing of TB patients and early initiation of ART and CPT for co-infected patients; It also includes screening of PLHIV for TB and rapid molecular tools for TB diagnosis among PLHIV with presumptive TB; IPT, infection control measures. It includes procurement of consumables and drugs which are not covered by the HIV program.</v>
      </c>
      <c r="J64" s="119" t="s">
        <v>2384</v>
      </c>
      <c r="K64" s="120" t="s">
        <v>2715</v>
      </c>
      <c r="L64" s="121" t="s">
        <v>2716</v>
      </c>
      <c r="M64" s="119" t="s">
        <v>2515</v>
      </c>
      <c r="N64" s="122" t="str">
        <f>CONCATENATE(VLOOKUP(A64,CatModules!B:I,8,FALSE),TEXT(IF(A64=A63,RIGHT(N63,2)+1,"1"),"0#"))</f>
        <v>MTB01</v>
      </c>
      <c r="O64" s="122" t="str">
        <f t="shared" ca="1" si="2"/>
        <v/>
      </c>
    </row>
    <row r="65" spans="1:15" x14ac:dyDescent="0.2">
      <c r="A65" s="33">
        <v>35</v>
      </c>
      <c r="B65" s="33" t="str">
        <f>VLOOKUP(A65,CatModules!B:D,3,FALSE)</f>
        <v>TB/HIV</v>
      </c>
      <c r="C65" s="33">
        <v>10</v>
      </c>
      <c r="D65" s="34" t="str">
        <f t="shared" ca="1" si="3"/>
        <v>Engaging all care providers</v>
      </c>
      <c r="E65" s="152" t="s">
        <v>2382</v>
      </c>
      <c r="F65" s="152" t="s">
        <v>1589</v>
      </c>
      <c r="G65" s="153" t="s">
        <v>3581</v>
      </c>
      <c r="H65" s="158" t="s">
        <v>1684</v>
      </c>
      <c r="I65" s="155" t="str">
        <f t="shared" ca="1" si="4"/>
        <v>This includes engaging public and private providers, traditional healers in TB/HIV control  activities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v>
      </c>
      <c r="J65" s="156" t="s">
        <v>2385</v>
      </c>
      <c r="K65" s="156" t="s">
        <v>2717</v>
      </c>
      <c r="L65" s="157" t="s">
        <v>2718</v>
      </c>
      <c r="M65" s="156" t="s">
        <v>2516</v>
      </c>
      <c r="N65" s="122" t="str">
        <f>CONCATENATE(VLOOKUP(A65,CatModules!B:I,8,FALSE),TEXT(IF(A65=A64,RIGHT(N64,2)+1,"1"),"0#"))</f>
        <v>MTB02</v>
      </c>
      <c r="O65" s="122" t="str">
        <f t="shared" ca="1" si="2"/>
        <v/>
      </c>
    </row>
    <row r="66" spans="1:15" x14ac:dyDescent="0.2">
      <c r="A66" s="33">
        <v>35</v>
      </c>
      <c r="B66" s="33" t="str">
        <f>VLOOKUP(A66,CatModules!B:D,3,FALSE)</f>
        <v>TB/HIV</v>
      </c>
      <c r="C66" s="33">
        <v>15</v>
      </c>
      <c r="D66" s="34" t="str">
        <f t="shared" ref="D66:D97" ca="1" si="5">OFFSET(E66,0,LangOffset,1,1)</f>
        <v>Community TB care delivery</v>
      </c>
      <c r="E66" s="152" t="s">
        <v>2282</v>
      </c>
      <c r="F66" s="152" t="s">
        <v>2697</v>
      </c>
      <c r="G66" s="153" t="s">
        <v>2698</v>
      </c>
      <c r="H66" s="154" t="s">
        <v>2293</v>
      </c>
      <c r="I66" s="155" t="str">
        <f t="shared" ref="I66:I97" ca="1" si="6">IF(ISBLANK(OFFSET(J66,0,LangOffset,1,1)),"",OFFSET(J66,0,LangOffset,1,1))</f>
        <v xml:space="preserve">Capacity building for community-level service delivery. This includes training and capacity-building of TB servce providers, TB patients, community-based interventions and outreach services for TB patients. </v>
      </c>
      <c r="J66" s="156" t="s">
        <v>2386</v>
      </c>
      <c r="K66" s="156" t="s">
        <v>2709</v>
      </c>
      <c r="L66" s="157" t="s">
        <v>2710</v>
      </c>
      <c r="M66" s="156" t="s">
        <v>2512</v>
      </c>
      <c r="N66" s="122" t="str">
        <f>CONCATENATE(VLOOKUP(A66,CatModules!B:I,8,FALSE),TEXT(IF(A66=A65,RIGHT(N65,2)+1,"1"),"0#"))</f>
        <v>MTB03</v>
      </c>
      <c r="O66" s="122" t="str">
        <f t="shared" ca="1" si="2"/>
        <v/>
      </c>
    </row>
    <row r="67" spans="1:15" x14ac:dyDescent="0.2">
      <c r="A67" s="33">
        <v>35</v>
      </c>
      <c r="B67" s="33" t="str">
        <f>VLOOKUP(A67,CatModules!B:D,3,FALSE)</f>
        <v>TB/HIV</v>
      </c>
      <c r="C67" s="33">
        <v>20</v>
      </c>
      <c r="D67" s="34" t="str">
        <f t="shared" ca="1" si="5"/>
        <v>Key Affected Populations</v>
      </c>
      <c r="E67" s="152" t="s">
        <v>2383</v>
      </c>
      <c r="F67" s="152" t="s">
        <v>2699</v>
      </c>
      <c r="G67" s="153" t="s">
        <v>2700</v>
      </c>
      <c r="H67" s="154" t="s">
        <v>2294</v>
      </c>
      <c r="I67" s="155" t="str">
        <f t="shared" ca="1" si="6"/>
        <v xml:space="preserve">This include Active case finding among Key Affected Populations and high risk groups such as prisoners, displaced people, migrants and ethnic minorities/indigenous populations, miners, children, urban poor, elderly  and adapting models of TB/HIV care for high risk groups such as people who inject drugs. This includes adapting services to the needs of specific groups to make services people-centered and improve accessibility, appropriateness, and availability. adapt diagnostic and treatment structures to meet needs of key populations, e.g through community-based TB care and prevention, mobile outreach to remote areas, community-based sputum collection, sputum transport arrangements, etc.                                                 </v>
      </c>
      <c r="J67" s="156" t="s">
        <v>2387</v>
      </c>
      <c r="K67" s="156" t="s">
        <v>2719</v>
      </c>
      <c r="L67" s="157" t="s">
        <v>2720</v>
      </c>
      <c r="M67" s="156" t="s">
        <v>2517</v>
      </c>
      <c r="N67" s="122" t="str">
        <f>CONCATENATE(VLOOKUP(A67,CatModules!B:I,8,FALSE),TEXT(IF(A67=A66,RIGHT(N66,2)+1,"1"),"0#"))</f>
        <v>MTB04</v>
      </c>
      <c r="O67" s="122" t="str">
        <f t="shared" ref="O67:O130" ca="1" si="7">IF(LEN(D67)&gt;=80,LEN(D67),"")</f>
        <v/>
      </c>
    </row>
    <row r="68" spans="1:15" x14ac:dyDescent="0.2">
      <c r="A68" s="33">
        <v>35</v>
      </c>
      <c r="B68" s="33" t="str">
        <f>VLOOKUP(A68,CatModules!B:D,3,FALSE)</f>
        <v>TB/HIV</v>
      </c>
      <c r="C68" s="33">
        <v>25</v>
      </c>
      <c r="D68" s="34" t="str">
        <f t="shared" ca="1" si="5"/>
        <v>Collaborative activities with other programs and sectors?</v>
      </c>
      <c r="E68" s="152" t="s">
        <v>3520</v>
      </c>
      <c r="F68" s="152" t="s">
        <v>1588</v>
      </c>
      <c r="G68" s="153" t="s">
        <v>1487</v>
      </c>
      <c r="H68" s="154" t="s">
        <v>1685</v>
      </c>
      <c r="I68" s="155" t="str">
        <f t="shared" ca="1" si="6"/>
        <v>This intervention includes collaboration with other service providers for patients with co-morbidities including Reproductive Maternal Neonatal and Child Health (RMNCH), diabetes co-morbidities and collaborative activities for TB /HIV prevention and care with other sectors beyond health</v>
      </c>
      <c r="J68" s="156" t="s">
        <v>2388</v>
      </c>
      <c r="K68" s="156" t="s">
        <v>2721</v>
      </c>
      <c r="L68" s="157" t="s">
        <v>2722</v>
      </c>
      <c r="M68" s="156" t="s">
        <v>2518</v>
      </c>
      <c r="N68" s="122" t="str">
        <f>CONCATENATE(VLOOKUP(A68,CatModules!B:I,8,FALSE),TEXT(IF(A68=A67,RIGHT(N67,2)+1,"1"),"0#"))</f>
        <v>MTB05</v>
      </c>
      <c r="O68" s="122" t="str">
        <f t="shared" ca="1" si="7"/>
        <v/>
      </c>
    </row>
    <row r="69" spans="1:15" x14ac:dyDescent="0.2">
      <c r="A69" s="33">
        <v>35</v>
      </c>
      <c r="B69" s="33" t="str">
        <f>VLOOKUP(A69,CatModules!B:D,3,FALSE)</f>
        <v>TB/HIV</v>
      </c>
      <c r="C69" s="33">
        <v>30</v>
      </c>
      <c r="D69" s="34" t="str">
        <f t="shared" ca="1" si="5"/>
        <v>Other</v>
      </c>
      <c r="E69" s="152" t="s">
        <v>1717</v>
      </c>
      <c r="F69" s="152" t="s">
        <v>1718</v>
      </c>
      <c r="G69" s="153" t="s">
        <v>1719</v>
      </c>
      <c r="H69" s="158" t="s">
        <v>1720</v>
      </c>
      <c r="I69" s="155" t="str">
        <f t="shared" ca="1" si="6"/>
        <v/>
      </c>
      <c r="J69" s="156"/>
      <c r="K69" s="156"/>
      <c r="L69" s="157"/>
      <c r="M69" s="156"/>
      <c r="N69" s="122" t="str">
        <f>CONCATENATE(VLOOKUP(A69,CatModules!B:I,8,FALSE),TEXT(IF(A69=A68,RIGHT(N68,2)+1,"1"),"0#"))</f>
        <v>MTB06</v>
      </c>
      <c r="O69" s="122" t="str">
        <f t="shared" ca="1" si="7"/>
        <v/>
      </c>
    </row>
    <row r="70" spans="1:15" x14ac:dyDescent="0.2">
      <c r="A70" s="33">
        <v>38</v>
      </c>
      <c r="B70" s="33" t="str">
        <f>VLOOKUP(A70,CatModules!B:D,3,FALSE)</f>
        <v>MDR-TB</v>
      </c>
      <c r="C70" s="33">
        <v>5</v>
      </c>
      <c r="D70" s="34" t="str">
        <f t="shared" ca="1" si="5"/>
        <v>Case detection and diagnosis: MDR-TB</v>
      </c>
      <c r="E70" s="50" t="s">
        <v>2284</v>
      </c>
      <c r="F70" s="51" t="s">
        <v>1590</v>
      </c>
      <c r="G70" s="144" t="s">
        <v>1488</v>
      </c>
      <c r="H70" s="147" t="s">
        <v>1686</v>
      </c>
      <c r="I70" s="141" t="str">
        <f t="shared" ca="1" si="6"/>
        <v xml:space="preserve">Early detection, including the use of rapid molecular diagnostics at decentralized settings and culture and DST in at least reference labs (if not included under community-based TB care and prevention module) </v>
      </c>
      <c r="J70" s="119" t="s">
        <v>2418</v>
      </c>
      <c r="K70" s="120" t="s">
        <v>2723</v>
      </c>
      <c r="L70" s="121" t="s">
        <v>2724</v>
      </c>
      <c r="M70" s="119" t="s">
        <v>2519</v>
      </c>
      <c r="N70" s="122" t="str">
        <f>CONCATENATE(VLOOKUP(A70,CatModules!B:I,8,FALSE),TEXT(IF(A70=A69,RIGHT(N69,2)+1,"1"),"0#"))</f>
        <v>MTC01</v>
      </c>
      <c r="O70" s="122" t="str">
        <f t="shared" ca="1" si="7"/>
        <v/>
      </c>
    </row>
    <row r="71" spans="1:15" x14ac:dyDescent="0.2">
      <c r="A71" s="33">
        <v>38</v>
      </c>
      <c r="B71" s="33" t="str">
        <f>VLOOKUP(A71,CatModules!B:D,3,FALSE)</f>
        <v>MDR-TB</v>
      </c>
      <c r="C71" s="33">
        <v>10</v>
      </c>
      <c r="D71" s="34" t="str">
        <f t="shared" ca="1" si="5"/>
        <v>Treatment: MDR-TB</v>
      </c>
      <c r="E71" s="50" t="s">
        <v>1397</v>
      </c>
      <c r="F71" s="51" t="s">
        <v>1591</v>
      </c>
      <c r="G71" s="144" t="s">
        <v>1489</v>
      </c>
      <c r="H71" s="147" t="s">
        <v>1687</v>
      </c>
      <c r="I71" s="141" t="str">
        <f t="shared" ca="1" si="6"/>
        <v xml:space="preserve">Provision of supervised second-line treatment for MDR-TB patients delivered through appropriate models of care, with social support, management of adverse drug effects, and monitoring of treatment response by clinical and lab services for patients on treatment; coordination of ARV treatment for patients with HIV coinfection.  Active pharmacovigilance (in the case of use of drugs which have not yet completed Phase III trials)              </v>
      </c>
      <c r="J71" s="119" t="s">
        <v>2419</v>
      </c>
      <c r="K71" s="120" t="s">
        <v>2725</v>
      </c>
      <c r="L71" s="121" t="s">
        <v>2726</v>
      </c>
      <c r="M71" s="119" t="s">
        <v>2520</v>
      </c>
      <c r="N71" s="122" t="str">
        <f>CONCATENATE(VLOOKUP(A71,CatModules!B:I,8,FALSE),TEXT(IF(A71=A70,RIGHT(N70,2)+1,"1"),"0#"))</f>
        <v>MTC02</v>
      </c>
      <c r="O71" s="122" t="str">
        <f t="shared" ca="1" si="7"/>
        <v/>
      </c>
    </row>
    <row r="72" spans="1:15" x14ac:dyDescent="0.2">
      <c r="A72" s="33">
        <v>38</v>
      </c>
      <c r="B72" s="33" t="str">
        <f>VLOOKUP(A72,CatModules!B:D,3,FALSE)</f>
        <v>MDR-TB</v>
      </c>
      <c r="C72" s="33">
        <v>15</v>
      </c>
      <c r="D72" s="34" t="str">
        <f t="shared" ca="1" si="5"/>
        <v>Prevention for MDR-TB</v>
      </c>
      <c r="E72" s="50" t="s">
        <v>2285</v>
      </c>
      <c r="F72" s="50" t="s">
        <v>2735</v>
      </c>
      <c r="G72" s="146" t="s">
        <v>2736</v>
      </c>
      <c r="H72" s="124" t="s">
        <v>2295</v>
      </c>
      <c r="I72" s="141" t="str">
        <f t="shared" ca="1" si="6"/>
        <v xml:space="preserve">Implementation of infection control measures at all levels, including appropriate administrative measures, coordination of IC activities, personal protection and environmental control measures. </v>
      </c>
      <c r="J72" s="119" t="s">
        <v>2420</v>
      </c>
      <c r="K72" s="120" t="s">
        <v>2727</v>
      </c>
      <c r="L72" s="121" t="s">
        <v>2728</v>
      </c>
      <c r="M72" s="119" t="s">
        <v>2521</v>
      </c>
      <c r="N72" s="122" t="str">
        <f>CONCATENATE(VLOOKUP(A72,CatModules!B:I,8,FALSE),TEXT(IF(A72=A71,RIGHT(N71,2)+1,"1"),"0#"))</f>
        <v>MTC03</v>
      </c>
      <c r="O72" s="122" t="str">
        <f t="shared" ca="1" si="7"/>
        <v/>
      </c>
    </row>
    <row r="73" spans="1:15" x14ac:dyDescent="0.2">
      <c r="A73" s="33">
        <v>38</v>
      </c>
      <c r="B73" s="33" t="str">
        <f>VLOOKUP(A73,CatModules!B:D,3,FALSE)</f>
        <v>MDR-TB</v>
      </c>
      <c r="C73" s="33">
        <v>20</v>
      </c>
      <c r="D73" s="34" t="str">
        <f t="shared" ca="1" si="5"/>
        <v>Engaging all care providers</v>
      </c>
      <c r="E73" s="152" t="s">
        <v>2382</v>
      </c>
      <c r="F73" s="152" t="s">
        <v>1589</v>
      </c>
      <c r="G73" s="153" t="s">
        <v>3581</v>
      </c>
      <c r="H73" s="154" t="s">
        <v>1684</v>
      </c>
      <c r="I73" s="155" t="str">
        <f t="shared" ca="1" si="6"/>
        <v>This includes engaging all public and private providers in MDR-TB control  activities at all levels (suspecting,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v>
      </c>
      <c r="J73" s="156" t="s">
        <v>2421</v>
      </c>
      <c r="K73" s="156" t="s">
        <v>2729</v>
      </c>
      <c r="L73" s="157" t="s">
        <v>2730</v>
      </c>
      <c r="M73" s="156" t="s">
        <v>2522</v>
      </c>
      <c r="N73" s="122" t="str">
        <f>CONCATENATE(VLOOKUP(A73,CatModules!B:I,8,FALSE),TEXT(IF(A73=A72,RIGHT(N72,2)+1,"1"),"0#"))</f>
        <v>MTC04</v>
      </c>
      <c r="O73" s="122" t="str">
        <f t="shared" ca="1" si="7"/>
        <v/>
      </c>
    </row>
    <row r="74" spans="1:15" x14ac:dyDescent="0.2">
      <c r="A74" s="33">
        <v>38</v>
      </c>
      <c r="B74" s="33" t="str">
        <f>VLOOKUP(A74,CatModules!B:D,3,FALSE)</f>
        <v>MDR-TB</v>
      </c>
      <c r="C74" s="33">
        <v>25</v>
      </c>
      <c r="D74" s="34" t="str">
        <f t="shared" ca="1" si="5"/>
        <v>Community TB care delivery</v>
      </c>
      <c r="E74" s="152" t="s">
        <v>2282</v>
      </c>
      <c r="F74" s="152" t="s">
        <v>2697</v>
      </c>
      <c r="G74" s="153" t="s">
        <v>2698</v>
      </c>
      <c r="H74" s="154" t="s">
        <v>2291</v>
      </c>
      <c r="I74" s="155" t="str">
        <f t="shared" ca="1" si="6"/>
        <v xml:space="preserve">Capacity building for community-level service delivery. This includes training and capacity-building of TB servce providers, TB patients, community-based interventions and outreach services for TB patients. </v>
      </c>
      <c r="J74" s="156" t="s">
        <v>2386</v>
      </c>
      <c r="K74" s="156" t="s">
        <v>2709</v>
      </c>
      <c r="L74" s="157" t="s">
        <v>2710</v>
      </c>
      <c r="M74" s="156" t="s">
        <v>2512</v>
      </c>
      <c r="N74" s="122" t="str">
        <f>CONCATENATE(VLOOKUP(A74,CatModules!B:I,8,FALSE),TEXT(IF(A74=A73,RIGHT(N73,2)+1,"1"),"0#"))</f>
        <v>MTC05</v>
      </c>
      <c r="O74" s="122" t="str">
        <f t="shared" ca="1" si="7"/>
        <v/>
      </c>
    </row>
    <row r="75" spans="1:15" x14ac:dyDescent="0.2">
      <c r="A75" s="33">
        <v>38</v>
      </c>
      <c r="B75" s="33" t="str">
        <f>VLOOKUP(A75,CatModules!B:D,3,FALSE)</f>
        <v>MDR-TB</v>
      </c>
      <c r="C75" s="33">
        <v>30</v>
      </c>
      <c r="D75" s="34" t="str">
        <f t="shared" ca="1" si="5"/>
        <v>Key Affected Populations</v>
      </c>
      <c r="E75" s="159" t="s">
        <v>2383</v>
      </c>
      <c r="F75" s="152" t="s">
        <v>2737</v>
      </c>
      <c r="G75" s="153" t="s">
        <v>2700</v>
      </c>
      <c r="H75" s="154" t="s">
        <v>2292</v>
      </c>
      <c r="I75" s="155" t="str">
        <f t="shared" ca="1" si="6"/>
        <v xml:space="preserve">This include Active case finding among Key Affected Populations and high risk groups such as prisoners, displaced people, migrants and ethnic minorities/indigenous populations, miners, children, urban poor, elderly  and adapting models of MDR-TB care for high risk groups.  This includes adapting services to the needs of specific groups to make services people-centered and improve accessibility, appropriateness, and availability; adapt diagnostic and treatment structures to meet needs of key populations, e.g through community-based TB care and prevention, mobile outreach to remote areas, community-based sputum collection, sputum transport arrangements, etc.                                                                  </v>
      </c>
      <c r="J75" s="156" t="s">
        <v>2422</v>
      </c>
      <c r="K75" s="156" t="s">
        <v>2731</v>
      </c>
      <c r="L75" s="157" t="s">
        <v>2732</v>
      </c>
      <c r="M75" s="156" t="s">
        <v>2523</v>
      </c>
      <c r="N75" s="122" t="str">
        <f>CONCATENATE(VLOOKUP(A75,CatModules!B:I,8,FALSE),TEXT(IF(A75=A74,RIGHT(N74,2)+1,"1"),"0#"))</f>
        <v>MTC06</v>
      </c>
      <c r="O75" s="122" t="str">
        <f t="shared" ca="1" si="7"/>
        <v/>
      </c>
    </row>
    <row r="76" spans="1:15" x14ac:dyDescent="0.2">
      <c r="A76" s="33">
        <v>38</v>
      </c>
      <c r="B76" s="33" t="str">
        <f>VLOOKUP(A76,CatModules!B:D,3,FALSE)</f>
        <v>MDR-TB</v>
      </c>
      <c r="C76" s="33">
        <v>35</v>
      </c>
      <c r="D76" s="34" t="str">
        <f t="shared" ca="1" si="5"/>
        <v>Collaborative activities with other programs and sectors?</v>
      </c>
      <c r="E76" s="152" t="s">
        <v>3520</v>
      </c>
      <c r="F76" s="152" t="s">
        <v>1588</v>
      </c>
      <c r="G76" s="153" t="s">
        <v>1487</v>
      </c>
      <c r="H76" s="154" t="s">
        <v>1685</v>
      </c>
      <c r="I76" s="155" t="str">
        <f t="shared" ca="1" si="6"/>
        <v>Collaborating with other service providers for patients with co-morbidities including Reproductive Maternal Neonatal and Child Health (RMNCH), diabetes co-morbidities and collaborative activities for MDR-TB prevention and care with other sectors beyond health</v>
      </c>
      <c r="J76" s="156" t="s">
        <v>2423</v>
      </c>
      <c r="K76" s="156" t="s">
        <v>2733</v>
      </c>
      <c r="L76" s="157" t="s">
        <v>2734</v>
      </c>
      <c r="M76" s="156" t="s">
        <v>2524</v>
      </c>
      <c r="N76" s="122" t="str">
        <f>CONCATENATE(VLOOKUP(A76,CatModules!B:I,8,FALSE),TEXT(IF(A76=A75,RIGHT(N75,2)+1,"1"),"0#"))</f>
        <v>MTC07</v>
      </c>
      <c r="O76" s="122" t="str">
        <f t="shared" ca="1" si="7"/>
        <v/>
      </c>
    </row>
    <row r="77" spans="1:15" x14ac:dyDescent="0.2">
      <c r="A77" s="33">
        <v>38</v>
      </c>
      <c r="B77" s="33" t="str">
        <f>VLOOKUP(A77,CatModules!B:D,3,FALSE)</f>
        <v>MDR-TB</v>
      </c>
      <c r="C77" s="33">
        <v>40</v>
      </c>
      <c r="D77" s="34" t="str">
        <f t="shared" ca="1" si="5"/>
        <v>Other</v>
      </c>
      <c r="E77" s="152" t="s">
        <v>1717</v>
      </c>
      <c r="F77" s="152" t="s">
        <v>1718</v>
      </c>
      <c r="G77" s="153" t="s">
        <v>1719</v>
      </c>
      <c r="H77" s="154" t="s">
        <v>1720</v>
      </c>
      <c r="I77" s="155" t="str">
        <f t="shared" ca="1" si="6"/>
        <v/>
      </c>
      <c r="J77" s="156"/>
      <c r="K77" s="156"/>
      <c r="L77" s="157"/>
      <c r="M77" s="156"/>
      <c r="N77" s="122" t="str">
        <f>CONCATENATE(VLOOKUP(A77,CatModules!B:I,8,FALSE),TEXT(IF(A77=A76,RIGHT(N76,2)+1,"1"),"0#"))</f>
        <v>MTC08</v>
      </c>
      <c r="O77" s="122" t="str">
        <f t="shared" ca="1" si="7"/>
        <v/>
      </c>
    </row>
    <row r="78" spans="1:15" x14ac:dyDescent="0.2">
      <c r="A78" s="33">
        <v>42</v>
      </c>
      <c r="B78" s="33" t="str">
        <f>VLOOKUP(A78,CatModules!B:D,3,FALSE)</f>
        <v>Vector control</v>
      </c>
      <c r="C78" s="33">
        <v>5</v>
      </c>
      <c r="D78" s="34" t="str">
        <f t="shared" ca="1" si="5"/>
        <v>Long-lasting insecticidal nets (LLIN) - Mass campaign</v>
      </c>
      <c r="E78" s="50" t="s">
        <v>2265</v>
      </c>
      <c r="F78" s="51" t="s">
        <v>1593</v>
      </c>
      <c r="G78" s="144" t="s">
        <v>1491</v>
      </c>
      <c r="H78" s="147" t="s">
        <v>1689</v>
      </c>
      <c r="I78" s="141" t="str">
        <f t="shared" ca="1" si="6"/>
        <v>Includes activities related to planning and implementation of mass LLIN distributions, whether targeted to specific population groups or for universal coverage. It includes coordination, planning and budgeting, procurement, logistics, communication, implementation, training, etc.</v>
      </c>
      <c r="J78" s="119" t="s">
        <v>2425</v>
      </c>
      <c r="K78" s="120" t="s">
        <v>2740</v>
      </c>
      <c r="L78" s="121" t="s">
        <v>2741</v>
      </c>
      <c r="M78" s="120" t="s">
        <v>2742</v>
      </c>
      <c r="N78" s="122" t="str">
        <f>CONCATENATE(VLOOKUP(A78,CatModules!B:I,8,FALSE),TEXT(IF(A78=A77,RIGHT(N77,2)+1,"1"),"0#"))</f>
        <v>MMA01</v>
      </c>
      <c r="O78" s="122" t="str">
        <f t="shared" ca="1" si="7"/>
        <v/>
      </c>
    </row>
    <row r="79" spans="1:15" x14ac:dyDescent="0.2">
      <c r="A79" s="33">
        <v>42</v>
      </c>
      <c r="B79" s="33" t="str">
        <f>VLOOKUP(A79,CatModules!B:D,3,FALSE)</f>
        <v>Vector control</v>
      </c>
      <c r="C79" s="33">
        <v>10</v>
      </c>
      <c r="D79" s="34" t="str">
        <f t="shared" ca="1" si="5"/>
        <v>Long-lasting insecticidal nets (LLIN) - Continuous distribution</v>
      </c>
      <c r="E79" s="51" t="s">
        <v>3355</v>
      </c>
      <c r="F79" s="73" t="s">
        <v>1594</v>
      </c>
      <c r="G79" s="145" t="s">
        <v>3424</v>
      </c>
      <c r="H79" s="148" t="s">
        <v>3425</v>
      </c>
      <c r="I79" s="123" t="str">
        <f t="shared" ca="1" si="6"/>
        <v>This intervention encompasses efforts to
start, strengthen or scale up continuous delivery of LLINs through antenatal care (ANC) clinics, the Expanded Programme on Immunization (EPI), or other routine services at public and private health facilities, to sustain high LLIN coverage. It includes activities related to- Coordination and Planning; Training; Logistics; Communication; Supervision, etc.</v>
      </c>
      <c r="J79" s="120" t="s">
        <v>2426</v>
      </c>
      <c r="K79" s="120" t="s">
        <v>2743</v>
      </c>
      <c r="L79" s="121" t="s">
        <v>2744</v>
      </c>
      <c r="M79" s="120" t="s">
        <v>2745</v>
      </c>
      <c r="N79" s="122" t="str">
        <f>CONCATENATE(VLOOKUP(A79,CatModules!B:I,8,FALSE),TEXT(IF(A79=A78,RIGHT(N78,2)+1,"1"),"0#"))</f>
        <v>MMA02</v>
      </c>
      <c r="O79" s="122" t="str">
        <f t="shared" ca="1" si="7"/>
        <v/>
      </c>
    </row>
    <row r="80" spans="1:15" x14ac:dyDescent="0.2">
      <c r="A80" s="33">
        <v>42</v>
      </c>
      <c r="B80" s="33" t="str">
        <f>VLOOKUP(A80,CatModules!B:D,3,FALSE)</f>
        <v>Vector control</v>
      </c>
      <c r="C80" s="33">
        <v>15</v>
      </c>
      <c r="D80" s="34" t="str">
        <f t="shared" ca="1" si="5"/>
        <v>Indoor residual spraying (IRS)</v>
      </c>
      <c r="E80" s="50" t="s">
        <v>2266</v>
      </c>
      <c r="F80" s="52" t="s">
        <v>1595</v>
      </c>
      <c r="G80" s="52" t="s">
        <v>1492</v>
      </c>
      <c r="H80" s="127" t="s">
        <v>1690</v>
      </c>
      <c r="I80" s="141" t="str">
        <f t="shared" ca="1" si="6"/>
        <v>It includes planning and implementation of Indoor Residual Spraying campaigns as well as enumeration of households to be sprayed. Activities include procurement of insecticides, equipment, other commodities, IEC material for IRS campaigns, trainings, etc.</v>
      </c>
      <c r="J80" s="119" t="s">
        <v>2427</v>
      </c>
      <c r="K80" s="120" t="s">
        <v>2746</v>
      </c>
      <c r="L80" s="121" t="s">
        <v>2747</v>
      </c>
      <c r="M80" s="120" t="s">
        <v>2748</v>
      </c>
      <c r="N80" s="122" t="str">
        <f>CONCATENATE(VLOOKUP(A80,CatModules!B:I,8,FALSE),TEXT(IF(A80=A79,RIGHT(N79,2)+1,"1"),"0#"))</f>
        <v>MMA03</v>
      </c>
      <c r="O80" s="122" t="str">
        <f t="shared" ca="1" si="7"/>
        <v/>
      </c>
    </row>
    <row r="81" spans="1:15" x14ac:dyDescent="0.2">
      <c r="A81" s="33">
        <v>42</v>
      </c>
      <c r="B81" s="33" t="str">
        <f>VLOOKUP(A81,CatModules!B:D,3,FALSE)</f>
        <v>Vector control</v>
      </c>
      <c r="C81" s="33">
        <v>20</v>
      </c>
      <c r="D81" s="34" t="str">
        <f t="shared" ca="1" si="5"/>
        <v>Other vector vontrol measures</v>
      </c>
      <c r="E81" s="50" t="s">
        <v>2267</v>
      </c>
      <c r="F81" s="51" t="s">
        <v>1596</v>
      </c>
      <c r="G81" s="144" t="s">
        <v>1493</v>
      </c>
      <c r="H81" s="147" t="s">
        <v>1691</v>
      </c>
      <c r="I81" s="141" t="str">
        <f t="shared" ca="1" si="6"/>
        <v>This includes environmental management strategies that can reduce or eliminate vector breeding grounds, through improved design or operation of water resources development projects; and the use of biological controls (e.g. bacterial larvicides and larvivorous fish) that target and kill vector larvae. In addtion it includes chemical larvicides and adulticides that reduce disease transmission by shortening or interrupting the lifespan of vectors.</v>
      </c>
      <c r="J81" s="119" t="s">
        <v>2428</v>
      </c>
      <c r="K81" s="120" t="s">
        <v>2749</v>
      </c>
      <c r="L81" s="121" t="s">
        <v>2750</v>
      </c>
      <c r="M81" s="120" t="s">
        <v>2751</v>
      </c>
      <c r="N81" s="122" t="str">
        <f>CONCATENATE(VLOOKUP(A81,CatModules!B:I,8,FALSE),TEXT(IF(A81=A80,RIGHT(N80,2)+1,"1"),"0#"))</f>
        <v>MMA04</v>
      </c>
      <c r="O81" s="122" t="str">
        <f t="shared" ca="1" si="7"/>
        <v/>
      </c>
    </row>
    <row r="82" spans="1:15" x14ac:dyDescent="0.2">
      <c r="A82" s="33">
        <v>42</v>
      </c>
      <c r="B82" s="33" t="str">
        <f>VLOOKUP(A82,CatModules!B:D,3,FALSE)</f>
        <v>Vector control</v>
      </c>
      <c r="C82" s="33">
        <v>25</v>
      </c>
      <c r="D82" s="34" t="str">
        <f t="shared" ca="1" si="5"/>
        <v>Entomological monitoring</v>
      </c>
      <c r="E82" s="50" t="s">
        <v>2268</v>
      </c>
      <c r="F82" s="51" t="s">
        <v>1597</v>
      </c>
      <c r="G82" s="144" t="s">
        <v>1494</v>
      </c>
      <c r="H82" s="147" t="s">
        <v>1692</v>
      </c>
      <c r="I82" s="141" t="str">
        <f t="shared" ca="1" si="6"/>
        <v>Includes activities to determine and characterize the dominant mosquito species in the area, vector density, biting behaviour as well as test mosquitoes' susceptibility to insecticides. The activities range from planning for entomological monitoring and implementation, mosquito collection and testing, procurement of entomological equipment, training, maintenance of insectary, etc.</v>
      </c>
      <c r="J82" s="119" t="s">
        <v>2429</v>
      </c>
      <c r="K82" s="120" t="s">
        <v>2752</v>
      </c>
      <c r="L82" s="121" t="s">
        <v>2753</v>
      </c>
      <c r="M82" s="120" t="s">
        <v>2754</v>
      </c>
      <c r="N82" s="122" t="str">
        <f>CONCATENATE(VLOOKUP(A82,CatModules!B:I,8,FALSE),TEXT(IF(A82=A81,RIGHT(N81,2)+1,"1"),"0#"))</f>
        <v>MMA05</v>
      </c>
      <c r="O82" s="122" t="str">
        <f t="shared" ca="1" si="7"/>
        <v/>
      </c>
    </row>
    <row r="83" spans="1:15" x14ac:dyDescent="0.2">
      <c r="A83" s="33">
        <v>42</v>
      </c>
      <c r="B83" s="33" t="str">
        <f>VLOOKUP(A83,CatModules!B:D,3,FALSE)</f>
        <v>Vector control</v>
      </c>
      <c r="C83" s="33">
        <v>30</v>
      </c>
      <c r="D83" s="34" t="str">
        <f t="shared" ca="1" si="5"/>
        <v>IEC/BCC</v>
      </c>
      <c r="E83" s="50" t="s">
        <v>2424</v>
      </c>
      <c r="F83" s="51" t="s">
        <v>2738</v>
      </c>
      <c r="G83" s="144" t="s">
        <v>2738</v>
      </c>
      <c r="H83" s="149" t="s">
        <v>2739</v>
      </c>
      <c r="I83" s="141" t="str">
        <f t="shared" ca="1" si="6"/>
        <v>It includes advocacy, communication and social mobilization activities related to vector control- Preparation of advocacy kits (including kits for CBOs and NGOs); sensitization and mobilisation events targeting the policy makers and key players;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v>
      </c>
      <c r="J83" s="119" t="s">
        <v>2430</v>
      </c>
      <c r="K83" s="120" t="s">
        <v>2755</v>
      </c>
      <c r="L83" s="121" t="s">
        <v>2756</v>
      </c>
      <c r="M83" s="120" t="s">
        <v>2757</v>
      </c>
      <c r="N83" s="122" t="str">
        <f>CONCATENATE(VLOOKUP(A83,CatModules!B:I,8,FALSE),TEXT(IF(A83=A82,RIGHT(N82,2)+1,"1"),"0#"))</f>
        <v>MMA06</v>
      </c>
      <c r="O83" s="122" t="str">
        <f t="shared" ca="1" si="7"/>
        <v/>
      </c>
    </row>
    <row r="84" spans="1:15" x14ac:dyDescent="0.2">
      <c r="A84" s="33">
        <v>45</v>
      </c>
      <c r="B84" s="33" t="str">
        <f>VLOOKUP(A84,CatModules!B:D,3,FALSE)</f>
        <v>Case management</v>
      </c>
      <c r="C84" s="33">
        <v>5</v>
      </c>
      <c r="D84" s="34" t="str">
        <f t="shared" ca="1" si="5"/>
        <v>Facility-based treatment</v>
      </c>
      <c r="E84" s="50" t="s">
        <v>2269</v>
      </c>
      <c r="F84" s="51" t="s">
        <v>1598</v>
      </c>
      <c r="G84" s="144" t="s">
        <v>1495</v>
      </c>
      <c r="H84" s="147" t="s">
        <v>1693</v>
      </c>
      <c r="I84" s="141" t="str">
        <f t="shared" ca="1" si="6"/>
        <v>Includes activities related to testing and treating malaria cases ranging from procuremnt of diagnositic equipment, rapid diagnostic tests, reagents and anti-malaria drugs, quality assurance of laboratories, training of health care providers and technical assistance.</v>
      </c>
      <c r="J84" s="119" t="s">
        <v>2431</v>
      </c>
      <c r="K84" s="120" t="s">
        <v>2758</v>
      </c>
      <c r="L84" s="121" t="s">
        <v>2759</v>
      </c>
      <c r="M84" s="120" t="s">
        <v>2760</v>
      </c>
      <c r="N84" s="122" t="str">
        <f>CONCATENATE(VLOOKUP(A84,CatModules!B:I,8,FALSE),TEXT(IF(A84=A83,RIGHT(N83,2)+1,"1"),"0#"))</f>
        <v>MMB01</v>
      </c>
      <c r="O84" s="122" t="str">
        <f t="shared" ca="1" si="7"/>
        <v/>
      </c>
    </row>
    <row r="85" spans="1:15" x14ac:dyDescent="0.2">
      <c r="A85" s="33">
        <v>45</v>
      </c>
      <c r="B85" s="33" t="str">
        <f>VLOOKUP(A85,CatModules!B:D,3,FALSE)</f>
        <v>Case management</v>
      </c>
      <c r="C85" s="33">
        <v>10</v>
      </c>
      <c r="D85" s="34" t="str">
        <f t="shared" ca="1" si="5"/>
        <v>Epidemic preparedness and response</v>
      </c>
      <c r="E85" s="50" t="s">
        <v>1394</v>
      </c>
      <c r="F85" s="50" t="s">
        <v>1599</v>
      </c>
      <c r="G85" s="146" t="s">
        <v>1496</v>
      </c>
      <c r="H85" s="124" t="s">
        <v>1694</v>
      </c>
      <c r="I85" s="141" t="str">
        <f t="shared" ca="1" si="6"/>
        <v>Includes refining en epidemic response strategy, providing support to epidemic detection, management of health commodities and supplies, and recruitment and salary support.</v>
      </c>
      <c r="J85" s="119" t="s">
        <v>2432</v>
      </c>
      <c r="K85" s="120" t="s">
        <v>2761</v>
      </c>
      <c r="L85" s="121" t="s">
        <v>2762</v>
      </c>
      <c r="M85" s="120" t="s">
        <v>2763</v>
      </c>
      <c r="N85" s="122" t="str">
        <f>CONCATENATE(VLOOKUP(A85,CatModules!B:I,8,FALSE),TEXT(IF(A85=A84,RIGHT(N84,2)+1,"1"),"0#"))</f>
        <v>MMB02</v>
      </c>
      <c r="O85" s="122" t="str">
        <f t="shared" ca="1" si="7"/>
        <v/>
      </c>
    </row>
    <row r="86" spans="1:15" x14ac:dyDescent="0.2">
      <c r="A86" s="33">
        <v>45</v>
      </c>
      <c r="B86" s="33" t="str">
        <f>VLOOKUP(A86,CatModules!B:D,3,FALSE)</f>
        <v>Case management</v>
      </c>
      <c r="C86" s="33">
        <v>15</v>
      </c>
      <c r="D86" s="34" t="str">
        <f t="shared" ca="1" si="5"/>
        <v>Integrated community case management (ICCM)</v>
      </c>
      <c r="E86" s="50" t="s">
        <v>2270</v>
      </c>
      <c r="F86" s="51" t="s">
        <v>1600</v>
      </c>
      <c r="G86" s="144" t="s">
        <v>1497</v>
      </c>
      <c r="H86" s="147" t="s">
        <v>1695</v>
      </c>
      <c r="I86" s="141" t="str">
        <f t="shared" ca="1" si="6"/>
        <v>Includes activities related to testing and treating malaria cases at the community level ranging from procurement rapid diagnostic tests and anti-malaria drugs, , training of health care providers and technical assistance.</v>
      </c>
      <c r="J86" s="119" t="s">
        <v>2433</v>
      </c>
      <c r="K86" s="120" t="s">
        <v>2764</v>
      </c>
      <c r="L86" s="121" t="s">
        <v>2765</v>
      </c>
      <c r="M86" s="120" t="s">
        <v>2766</v>
      </c>
      <c r="N86" s="122" t="str">
        <f>CONCATENATE(VLOOKUP(A86,CatModules!B:I,8,FALSE),TEXT(IF(A86=A85,RIGHT(N85,2)+1,"1"),"0#"))</f>
        <v>MMB03</v>
      </c>
      <c r="O86" s="122" t="str">
        <f t="shared" ca="1" si="7"/>
        <v/>
      </c>
    </row>
    <row r="87" spans="1:15" x14ac:dyDescent="0.2">
      <c r="A87" s="33">
        <v>45</v>
      </c>
      <c r="B87" s="33" t="str">
        <f>VLOOKUP(A87,CatModules!B:D,3,FALSE)</f>
        <v>Case management</v>
      </c>
      <c r="C87" s="33">
        <v>20</v>
      </c>
      <c r="D87" s="34" t="str">
        <f t="shared" ca="1" si="5"/>
        <v>Active case detection and investigation (elimination phase)</v>
      </c>
      <c r="E87" s="50" t="s">
        <v>2271</v>
      </c>
      <c r="F87" s="51" t="s">
        <v>2272</v>
      </c>
      <c r="G87" s="144" t="s">
        <v>2273</v>
      </c>
      <c r="H87" s="147" t="s">
        <v>2274</v>
      </c>
      <c r="I87" s="141" t="str">
        <f t="shared" ca="1" si="6"/>
        <v>Includes activities to conduct active case detection / foci investigations, training and technical assistance.</v>
      </c>
      <c r="J87" s="119" t="s">
        <v>2434</v>
      </c>
      <c r="K87" s="120" t="s">
        <v>2767</v>
      </c>
      <c r="L87" s="121" t="s">
        <v>2768</v>
      </c>
      <c r="M87" s="120" t="s">
        <v>2769</v>
      </c>
      <c r="N87" s="122" t="str">
        <f>CONCATENATE(VLOOKUP(A87,CatModules!B:I,8,FALSE),TEXT(IF(A87=A86,RIGHT(N86,2)+1,"1"),"0#"))</f>
        <v>MMB04</v>
      </c>
      <c r="O87" s="122" t="str">
        <f t="shared" ca="1" si="7"/>
        <v/>
      </c>
    </row>
    <row r="88" spans="1:15" x14ac:dyDescent="0.2">
      <c r="A88" s="33">
        <v>45</v>
      </c>
      <c r="B88" s="33" t="str">
        <f>VLOOKUP(A88,CatModules!B:D,3,FALSE)</f>
        <v>Case management</v>
      </c>
      <c r="C88" s="33">
        <v>25</v>
      </c>
      <c r="D88" s="34" t="str">
        <f t="shared" ca="1" si="5"/>
        <v>Therapeutic efficacy surveillance</v>
      </c>
      <c r="E88" s="50" t="s">
        <v>2275</v>
      </c>
      <c r="F88" s="51" t="s">
        <v>1601</v>
      </c>
      <c r="G88" s="144" t="s">
        <v>1498</v>
      </c>
      <c r="H88" s="147" t="s">
        <v>1696</v>
      </c>
      <c r="I88" s="141" t="str">
        <f t="shared" ca="1" si="6"/>
        <v>Including activities to conduct therapeutic efficacy surveillance including any required technical assistance</v>
      </c>
      <c r="J88" s="119" t="s">
        <v>2435</v>
      </c>
      <c r="K88" s="120" t="s">
        <v>2770</v>
      </c>
      <c r="L88" s="121" t="s">
        <v>2771</v>
      </c>
      <c r="M88" s="120" t="s">
        <v>2772</v>
      </c>
      <c r="N88" s="122" t="str">
        <f>CONCATENATE(VLOOKUP(A88,CatModules!B:I,8,FALSE),TEXT(IF(A88=A87,RIGHT(N87,2)+1,"1"),"0#"))</f>
        <v>MMB05</v>
      </c>
      <c r="O88" s="122" t="str">
        <f t="shared" ca="1" si="7"/>
        <v/>
      </c>
    </row>
    <row r="89" spans="1:15" x14ac:dyDescent="0.2">
      <c r="A89" s="33">
        <v>45</v>
      </c>
      <c r="B89" s="33" t="str">
        <f>VLOOKUP(A89,CatModules!B:D,3,FALSE)</f>
        <v>Case management</v>
      </c>
      <c r="C89" s="33">
        <v>30</v>
      </c>
      <c r="D89" s="34" t="str">
        <f t="shared" ca="1" si="5"/>
        <v>Severe malaria</v>
      </c>
      <c r="E89" s="50" t="s">
        <v>2276</v>
      </c>
      <c r="F89" s="51" t="s">
        <v>1602</v>
      </c>
      <c r="G89" s="144" t="s">
        <v>1499</v>
      </c>
      <c r="H89" s="147" t="s">
        <v>1697</v>
      </c>
      <c r="I89" s="141" t="str">
        <f t="shared" ca="1" si="6"/>
        <v>Includes activities related to treating severe malaria cases from procurement of anti-malaria drugs, support to blood transfusion services, training of health care providers and technical assistance.</v>
      </c>
      <c r="J89" s="119" t="s">
        <v>2436</v>
      </c>
      <c r="K89" s="120" t="s">
        <v>2773</v>
      </c>
      <c r="L89" s="121" t="s">
        <v>2774</v>
      </c>
      <c r="M89" s="120" t="s">
        <v>2775</v>
      </c>
      <c r="N89" s="122" t="str">
        <f>CONCATENATE(VLOOKUP(A89,CatModules!B:I,8,FALSE),TEXT(IF(A89=A88,RIGHT(N88,2)+1,"1"),"0#"))</f>
        <v>MMB06</v>
      </c>
      <c r="O89" s="122" t="str">
        <f t="shared" ca="1" si="7"/>
        <v/>
      </c>
    </row>
    <row r="90" spans="1:15" x14ac:dyDescent="0.2">
      <c r="A90" s="33">
        <v>45</v>
      </c>
      <c r="B90" s="33" t="str">
        <f>VLOOKUP(A90,CatModules!B:D,3,FALSE)</f>
        <v>Case management</v>
      </c>
      <c r="C90" s="33">
        <v>35</v>
      </c>
      <c r="D90" s="34" t="str">
        <f t="shared" ca="1" si="5"/>
        <v>Private sector co-payment mechanism</v>
      </c>
      <c r="E90" s="50" t="s">
        <v>2277</v>
      </c>
      <c r="F90" s="51" t="s">
        <v>1603</v>
      </c>
      <c r="G90" s="144" t="s">
        <v>1500</v>
      </c>
      <c r="H90" s="147" t="s">
        <v>1698</v>
      </c>
      <c r="I90" s="141" t="str">
        <f t="shared" ca="1" si="6"/>
        <v>Includes activities related to the private sector co-payment mechanism including the co-payments and the supporting interventions</v>
      </c>
      <c r="J90" s="119" t="s">
        <v>2437</v>
      </c>
      <c r="K90" s="120" t="s">
        <v>2776</v>
      </c>
      <c r="L90" s="121" t="s">
        <v>2777</v>
      </c>
      <c r="M90" s="120" t="s">
        <v>2778</v>
      </c>
      <c r="N90" s="122" t="str">
        <f>CONCATENATE(VLOOKUP(A90,CatModules!B:I,8,FALSE),TEXT(IF(A90=A89,RIGHT(N89,2)+1,"1"),"0#"))</f>
        <v>MMB07</v>
      </c>
      <c r="O90" s="122" t="str">
        <f t="shared" ca="1" si="7"/>
        <v/>
      </c>
    </row>
    <row r="91" spans="1:15" x14ac:dyDescent="0.2">
      <c r="A91" s="33">
        <v>45</v>
      </c>
      <c r="B91" s="33" t="str">
        <f>VLOOKUP(A91,CatModules!B:D,3,FALSE)</f>
        <v>Case management</v>
      </c>
      <c r="C91" s="33">
        <v>40</v>
      </c>
      <c r="D91" s="34" t="str">
        <f t="shared" ca="1" si="5"/>
        <v>Private sector case management (other)</v>
      </c>
      <c r="E91" s="50" t="s">
        <v>1393</v>
      </c>
      <c r="F91" s="50" t="s">
        <v>1604</v>
      </c>
      <c r="G91" s="146" t="s">
        <v>1501</v>
      </c>
      <c r="H91" s="124" t="s">
        <v>1699</v>
      </c>
      <c r="I91" s="141" t="str">
        <f t="shared" ca="1" si="6"/>
        <v>Includes activities related to testing and treating malaria cases in the private sector ranging from procurement of diagnostic equipment, rapid diagnostic tests, reagents and anti-malaria drugs, quality assurance of laboratories, training of health care providers and technical assistance.</v>
      </c>
      <c r="J91" s="119" t="s">
        <v>2438</v>
      </c>
      <c r="K91" s="120" t="s">
        <v>2779</v>
      </c>
      <c r="L91" s="121" t="s">
        <v>2780</v>
      </c>
      <c r="M91" s="120" t="s">
        <v>2781</v>
      </c>
      <c r="N91" s="122" t="str">
        <f>CONCATENATE(VLOOKUP(A91,CatModules!B:I,8,FALSE),TEXT(IF(A91=A90,RIGHT(N90,2)+1,"1"),"0#"))</f>
        <v>MMB08</v>
      </c>
      <c r="O91" s="122" t="str">
        <f t="shared" ca="1" si="7"/>
        <v/>
      </c>
    </row>
    <row r="92" spans="1:15" x14ac:dyDescent="0.2">
      <c r="A92" s="33">
        <v>45</v>
      </c>
      <c r="B92" s="33" t="str">
        <f>VLOOKUP(A92,CatModules!B:D,3,FALSE)</f>
        <v>Case management</v>
      </c>
      <c r="C92" s="33">
        <v>45</v>
      </c>
      <c r="D92" s="34" t="str">
        <f t="shared" ca="1" si="5"/>
        <v>Ensuring drug quality</v>
      </c>
      <c r="E92" s="50" t="s">
        <v>2278</v>
      </c>
      <c r="F92" s="51" t="s">
        <v>1605</v>
      </c>
      <c r="G92" s="144" t="s">
        <v>1502</v>
      </c>
      <c r="H92" s="147" t="s">
        <v>1700</v>
      </c>
      <c r="I92" s="141" t="str">
        <f t="shared" ca="1" si="6"/>
        <v>Includes activities related to the removal of artemisinin monotherapies, removal of substandard or counterfeit medicines, training and technical assistance</v>
      </c>
      <c r="J92" s="119" t="s">
        <v>2439</v>
      </c>
      <c r="K92" s="120" t="s">
        <v>2782</v>
      </c>
      <c r="L92" s="121" t="s">
        <v>2783</v>
      </c>
      <c r="M92" s="120" t="s">
        <v>2784</v>
      </c>
      <c r="N92" s="122" t="str">
        <f>CONCATENATE(VLOOKUP(A92,CatModules!B:I,8,FALSE),TEXT(IF(A92=A91,RIGHT(N91,2)+1,"1"),"0#"))</f>
        <v>MMB09</v>
      </c>
      <c r="O92" s="122" t="str">
        <f t="shared" ca="1" si="7"/>
        <v/>
      </c>
    </row>
    <row r="93" spans="1:15" x14ac:dyDescent="0.2">
      <c r="A93" s="33">
        <v>45</v>
      </c>
      <c r="B93" s="33" t="str">
        <f>VLOOKUP(A93,CatModules!B:D,3,FALSE)</f>
        <v>Case management</v>
      </c>
      <c r="C93" s="33">
        <v>50</v>
      </c>
      <c r="D93" s="34" t="str">
        <f t="shared" ca="1" si="5"/>
        <v>IEC/BCC</v>
      </c>
      <c r="E93" s="50" t="s">
        <v>2424</v>
      </c>
      <c r="F93" s="51" t="s">
        <v>2738</v>
      </c>
      <c r="G93" s="144" t="s">
        <v>2738</v>
      </c>
      <c r="H93" s="149" t="s">
        <v>2739</v>
      </c>
      <c r="I93" s="141" t="str">
        <f t="shared" ca="1" si="6"/>
        <v>It includes advocacy, communication and social mobilization activities related to malaria case mangement- Preparation of advocacy kits (including kits for CBOs and NGOs); sensitization and mobilisation events targeting the policy makers and key players;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v>
      </c>
      <c r="J93" s="119" t="s">
        <v>2440</v>
      </c>
      <c r="K93" s="120" t="s">
        <v>2785</v>
      </c>
      <c r="L93" s="121" t="s">
        <v>2786</v>
      </c>
      <c r="M93" s="120" t="s">
        <v>2787</v>
      </c>
      <c r="N93" s="122" t="str">
        <f>CONCATENATE(VLOOKUP(A93,CatModules!B:I,8,FALSE),TEXT(IF(A93=A92,RIGHT(N92,2)+1,"1"),"0#"))</f>
        <v>MMB10</v>
      </c>
      <c r="O93" s="122" t="str">
        <f t="shared" ca="1" si="7"/>
        <v/>
      </c>
    </row>
    <row r="94" spans="1:15" x14ac:dyDescent="0.2">
      <c r="A94" s="33">
        <v>45</v>
      </c>
      <c r="B94" s="33" t="str">
        <f>VLOOKUP(A94,CatModules!B:D,3,FALSE)</f>
        <v>Case management</v>
      </c>
      <c r="C94" s="33">
        <v>55</v>
      </c>
      <c r="D94" s="34" t="str">
        <f t="shared" ca="1" si="5"/>
        <v>Other</v>
      </c>
      <c r="E94" s="50" t="s">
        <v>1717</v>
      </c>
      <c r="F94" s="51" t="s">
        <v>1718</v>
      </c>
      <c r="G94" s="144" t="s">
        <v>1719</v>
      </c>
      <c r="H94" s="147" t="s">
        <v>1720</v>
      </c>
      <c r="I94" s="141" t="str">
        <f t="shared" ca="1" si="6"/>
        <v/>
      </c>
      <c r="J94" s="119"/>
      <c r="K94" s="118"/>
      <c r="L94" s="125"/>
      <c r="M94" s="118"/>
      <c r="N94" s="122" t="str">
        <f>CONCATENATE(VLOOKUP(A94,CatModules!B:I,8,FALSE),TEXT(IF(A94=A93,RIGHT(N93,2)+1,"1"),"0#"))</f>
        <v>MMB11</v>
      </c>
      <c r="O94" s="122" t="str">
        <f t="shared" ca="1" si="7"/>
        <v/>
      </c>
    </row>
    <row r="95" spans="1:15" x14ac:dyDescent="0.2">
      <c r="A95" s="33">
        <v>48</v>
      </c>
      <c r="B95" s="33" t="str">
        <f>VLOOKUP(A95,CatModules!B:D,3,FALSE)</f>
        <v>Specific prevention interventions (SPI)</v>
      </c>
      <c r="C95" s="33">
        <v>5</v>
      </c>
      <c r="D95" s="34" t="str">
        <f t="shared" ca="1" si="5"/>
        <v>Intermittent preventive treatment (IPT) - In pregnancy</v>
      </c>
      <c r="E95" s="50" t="s">
        <v>2279</v>
      </c>
      <c r="F95" s="51" t="s">
        <v>1606</v>
      </c>
      <c r="G95" s="144" t="s">
        <v>1503</v>
      </c>
      <c r="H95" s="147" t="s">
        <v>1701</v>
      </c>
      <c r="I95" s="141" t="str">
        <f t="shared" ca="1" si="6"/>
        <v xml:space="preserve">Includes procurement and provision of of intermittent preventive treatment with sulfadoxine-pyrimethamine during pregnancy. </v>
      </c>
      <c r="J95" s="119" t="s">
        <v>2441</v>
      </c>
      <c r="K95" s="120" t="s">
        <v>2826</v>
      </c>
      <c r="L95" s="121" t="s">
        <v>2827</v>
      </c>
      <c r="M95" s="120" t="s">
        <v>2828</v>
      </c>
      <c r="N95" s="122" t="str">
        <f>CONCATENATE(VLOOKUP(A95,CatModules!B:I,8,FALSE),TEXT(IF(A95=A94,RIGHT(N94,2)+1,"1"),"0#"))</f>
        <v>MMC01</v>
      </c>
      <c r="O95" s="122" t="str">
        <f t="shared" ca="1" si="7"/>
        <v/>
      </c>
    </row>
    <row r="96" spans="1:15" x14ac:dyDescent="0.2">
      <c r="A96" s="33">
        <v>48</v>
      </c>
      <c r="B96" s="33" t="str">
        <f>VLOOKUP(A96,CatModules!B:D,3,FALSE)</f>
        <v>Specific prevention interventions (SPI)</v>
      </c>
      <c r="C96" s="33">
        <v>10</v>
      </c>
      <c r="D96" s="34" t="str">
        <f t="shared" ca="1" si="5"/>
        <v>Intermittent preventive treatment (IPT) - In infancy</v>
      </c>
      <c r="E96" s="50" t="s">
        <v>2280</v>
      </c>
      <c r="F96" s="51" t="s">
        <v>1607</v>
      </c>
      <c r="G96" s="144" t="s">
        <v>1504</v>
      </c>
      <c r="H96" s="147" t="s">
        <v>1702</v>
      </c>
      <c r="I96" s="141" t="str">
        <f t="shared" ca="1" si="6"/>
        <v>It refers to activities related to administration of a full therapeutic course of sulfadoxine-pyrimethamine delivered through the Expanded Program on immunization (EPI) at defined intervals corresponding to routine vaccination schedules</v>
      </c>
      <c r="J96" s="119" t="s">
        <v>2442</v>
      </c>
      <c r="K96" s="120" t="s">
        <v>2829</v>
      </c>
      <c r="L96" s="121" t="s">
        <v>2830</v>
      </c>
      <c r="M96" s="120" t="s">
        <v>2831</v>
      </c>
      <c r="N96" s="122" t="str">
        <f>CONCATENATE(VLOOKUP(A96,CatModules!B:I,8,FALSE),TEXT(IF(A96=A95,RIGHT(N95,2)+1,"1"),"0#"))</f>
        <v>MMC02</v>
      </c>
      <c r="O96" s="122" t="str">
        <f t="shared" ca="1" si="7"/>
        <v/>
      </c>
    </row>
    <row r="97" spans="1:15" x14ac:dyDescent="0.2">
      <c r="A97" s="33">
        <v>48</v>
      </c>
      <c r="B97" s="33" t="str">
        <f>VLOOKUP(A97,CatModules!B:D,3,FALSE)</f>
        <v>Specific prevention interventions (SPI)</v>
      </c>
      <c r="C97" s="33">
        <v>15</v>
      </c>
      <c r="D97" s="34" t="str">
        <f t="shared" ca="1" si="5"/>
        <v>Seasonal malaria chemoprevention</v>
      </c>
      <c r="E97" s="50" t="s">
        <v>2281</v>
      </c>
      <c r="F97" s="51" t="s">
        <v>1608</v>
      </c>
      <c r="G97" s="144" t="s">
        <v>1505</v>
      </c>
      <c r="H97" s="147" t="s">
        <v>1703</v>
      </c>
      <c r="I97" s="141" t="str">
        <f t="shared" ca="1" si="6"/>
        <v>It includes activities (in areas with highly seasonal malaria transmission) related to intermittent administration of full treatment courses of an antimalarial medicine during the malaria season to prevent malarial illness by maintaining therapeutic antimalarial drug concentrations in the blood throughout the period of greatest malarial risk. The activities include procurement of anti-malarials (AQ-SP), pharmacovigilance, drug resistance monitoring, etc.</v>
      </c>
      <c r="J97" s="119" t="s">
        <v>2443</v>
      </c>
      <c r="K97" s="120" t="s">
        <v>2832</v>
      </c>
      <c r="L97" s="121" t="s">
        <v>2833</v>
      </c>
      <c r="M97" s="120" t="s">
        <v>2834</v>
      </c>
      <c r="N97" s="122" t="str">
        <f>CONCATENATE(VLOOKUP(A97,CatModules!B:I,8,FALSE),TEXT(IF(A97=A96,RIGHT(N96,2)+1,"1"),"0#"))</f>
        <v>MMC03</v>
      </c>
      <c r="O97" s="122" t="str">
        <f t="shared" ca="1" si="7"/>
        <v/>
      </c>
    </row>
    <row r="98" spans="1:15" x14ac:dyDescent="0.2">
      <c r="A98" s="33">
        <v>48</v>
      </c>
      <c r="B98" s="33" t="str">
        <f>VLOOKUP(A98,CatModules!B:D,3,FALSE)</f>
        <v>Specific prevention interventions (SPI)</v>
      </c>
      <c r="C98" s="33">
        <v>20</v>
      </c>
      <c r="D98" s="34" t="str">
        <f t="shared" ref="D98:D130" ca="1" si="8">OFFSET(E98,0,LangOffset,1,1)</f>
        <v>IEC/BCC</v>
      </c>
      <c r="E98" s="50" t="s">
        <v>2424</v>
      </c>
      <c r="F98" s="51" t="s">
        <v>2738</v>
      </c>
      <c r="G98" s="144" t="s">
        <v>2738</v>
      </c>
      <c r="H98" s="149" t="s">
        <v>2739</v>
      </c>
      <c r="I98" s="141" t="str">
        <f t="shared" ref="I98:I130" ca="1" si="9">IF(ISBLANK(OFFSET(J98,0,LangOffset,1,1)),"",OFFSET(J98,0,LangOffset,1,1))</f>
        <v>It includes advocacy, communication and social mobilization activities related to specific prevention interventions- Preparation of advocacy kits (including kits for CBOs and NGOs); sensitization and mobilisation events targeting the policy makers and key players; creating demand for ANC attendence,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v>
      </c>
      <c r="J98" s="119" t="s">
        <v>2444</v>
      </c>
      <c r="K98" s="120" t="s">
        <v>2835</v>
      </c>
      <c r="L98" s="121" t="s">
        <v>2836</v>
      </c>
      <c r="M98" s="120" t="s">
        <v>2837</v>
      </c>
      <c r="N98" s="122" t="str">
        <f>CONCATENATE(VLOOKUP(A98,CatModules!B:I,8,FALSE),TEXT(IF(A98=A97,RIGHT(N97,2)+1,"1"),"0#"))</f>
        <v>MMC04</v>
      </c>
      <c r="O98" s="122" t="str">
        <f t="shared" ca="1" si="7"/>
        <v/>
      </c>
    </row>
    <row r="99" spans="1:15" x14ac:dyDescent="0.2">
      <c r="A99" s="33">
        <v>48</v>
      </c>
      <c r="B99" s="33" t="str">
        <f>VLOOKUP(A99,CatModules!B:D,3,FALSE)</f>
        <v>Specific prevention interventions (SPI)</v>
      </c>
      <c r="C99" s="33">
        <v>25</v>
      </c>
      <c r="D99" s="34" t="str">
        <f t="shared" ca="1" si="8"/>
        <v>Other</v>
      </c>
      <c r="E99" s="50" t="s">
        <v>1717</v>
      </c>
      <c r="F99" s="50" t="s">
        <v>1718</v>
      </c>
      <c r="G99" s="146" t="s">
        <v>1719</v>
      </c>
      <c r="H99" s="124" t="s">
        <v>1720</v>
      </c>
      <c r="I99" s="141" t="str">
        <f t="shared" ca="1" si="9"/>
        <v/>
      </c>
      <c r="J99" s="119"/>
      <c r="K99" s="118"/>
      <c r="L99" s="125"/>
      <c r="M99" s="118"/>
      <c r="N99" s="122" t="str">
        <f>CONCATENATE(VLOOKUP(A99,CatModules!B:I,8,FALSE),TEXT(IF(A99=A98,RIGHT(N98,2)+1,"1"),"0#"))</f>
        <v>MMC05</v>
      </c>
      <c r="O99" s="122" t="str">
        <f t="shared" ca="1" si="7"/>
        <v/>
      </c>
    </row>
    <row r="100" spans="1:15" x14ac:dyDescent="0.2">
      <c r="A100" s="33">
        <v>62</v>
      </c>
      <c r="B100" s="33" t="str">
        <f>VLOOKUP(A100,CatModules!B:D,3,FALSE)</f>
        <v>HSS - Service delivery</v>
      </c>
      <c r="C100" s="33">
        <v>5</v>
      </c>
      <c r="D100" s="34" t="str">
        <f t="shared" ca="1" si="8"/>
        <v>Service organization and facility management</v>
      </c>
      <c r="E100" s="50" t="s">
        <v>3522</v>
      </c>
      <c r="F100" s="144" t="s">
        <v>3555</v>
      </c>
      <c r="G100" s="144" t="s">
        <v>3583</v>
      </c>
      <c r="H100" s="147" t="s">
        <v>3612</v>
      </c>
      <c r="I100" s="141" t="str">
        <f t="shared" ca="1" si="9"/>
        <v>Includes activities that are aimed at improving effectiveness and efficiency of organizational management systems for service delivery, whether in health facilities or in community based organizations,  such as training healthcare facility managers,  developing and implementing regulations related to service delivery, improving service organization and management systems (e.g. referral system, waste management etc.), developing supervision mechanisms for quality assuance etc. May also include necessary operational inputs (limited to low-income countries and fragile states, please refer to the HSS Guidance Note).  These activities should benefit more than one of the three disease outcomes (HIV, TB, malaria) and may also have broader reach to other health outcomes  (e.g. RMNCH).  Similar activities benefitting only one disease outcomes within HIV, TB and malaria, should be included in respective disease grants.</v>
      </c>
      <c r="J100" s="119" t="s">
        <v>2445</v>
      </c>
      <c r="K100" s="120" t="s">
        <v>2838</v>
      </c>
      <c r="L100" s="121" t="s">
        <v>2839</v>
      </c>
      <c r="M100" s="120" t="s">
        <v>2840</v>
      </c>
      <c r="N100" s="122" t="str">
        <f>CONCATENATE(VLOOKUP(A100,CatModules!B:I,8,FALSE),TEXT(IF(A100=A99,RIGHT(N99,2)+1,"1"),"0#"))</f>
        <v>MSC01</v>
      </c>
      <c r="O100" s="122" t="str">
        <f t="shared" ca="1" si="7"/>
        <v/>
      </c>
    </row>
    <row r="101" spans="1:15" x14ac:dyDescent="0.2">
      <c r="A101" s="33">
        <v>62</v>
      </c>
      <c r="B101" s="33" t="str">
        <f>VLOOKUP(A101,CatModules!B:D,3,FALSE)</f>
        <v>HSS - Service delivery</v>
      </c>
      <c r="C101" s="33">
        <v>10</v>
      </c>
      <c r="D101" s="34" t="str">
        <f ca="1">OFFSET(E101,0,LangOffset,1,1)</f>
        <v>Improving laboratory systems</v>
      </c>
      <c r="E101" s="58" t="s">
        <v>2555</v>
      </c>
      <c r="F101" s="70" t="s">
        <v>3311</v>
      </c>
      <c r="G101" s="144" t="s">
        <v>3426</v>
      </c>
      <c r="H101" s="128" t="s">
        <v>3613</v>
      </c>
      <c r="I101" s="141" t="str">
        <f ca="1">IF(ISBLANK(OFFSET(J101,0,LangOffset,1,1)),"",OFFSET(J101,0,LangOffset,1,1))</f>
        <v xml:space="preserve">Assuring accurate, safe and appropriate diagnostics and reliable laboratory services for disease management, surveillance and monitoring. Stengthening and optimizing the laboratory network for sustainability. </v>
      </c>
      <c r="J101" s="129" t="s">
        <v>3323</v>
      </c>
      <c r="K101" s="130" t="s">
        <v>3324</v>
      </c>
      <c r="L101" s="131" t="s">
        <v>3326</v>
      </c>
      <c r="M101" s="130" t="s">
        <v>3325</v>
      </c>
      <c r="N101" s="122" t="str">
        <f>CONCATENATE(VLOOKUP(A101,CatModules!B:I,8,FALSE),TEXT(IF(A101=A100,RIGHT(N100,2)+1,"1"),"0#"))</f>
        <v>MSC02</v>
      </c>
      <c r="O101" s="122" t="str">
        <f t="shared" ca="1" si="7"/>
        <v/>
      </c>
    </row>
    <row r="102" spans="1:15" x14ac:dyDescent="0.2">
      <c r="A102" s="33">
        <v>62</v>
      </c>
      <c r="B102" s="33" t="str">
        <f>VLOOKUP(A102,CatModules!B:D,3,FALSE)</f>
        <v>HSS - Service delivery</v>
      </c>
      <c r="C102" s="33">
        <v>15</v>
      </c>
      <c r="D102" s="34" t="str">
        <f ca="1">OFFSET(E102,0,LangOffset,1,1)</f>
        <v>Improving service delivery infrastructure</v>
      </c>
      <c r="E102" s="61" t="s">
        <v>2558</v>
      </c>
      <c r="F102" s="61" t="s">
        <v>3305</v>
      </c>
      <c r="G102" s="144" t="s">
        <v>3304</v>
      </c>
      <c r="H102" s="132" t="s">
        <v>3315</v>
      </c>
      <c r="I102" s="141" t="str">
        <f ca="1">IF(ISBLANK(OFFSET(J102,0,LangOffset,1,1)),"",OFFSET(J102,0,LangOffset,1,1))</f>
        <v xml:space="preserve">Interventions aimed at supporting the scale-up, accessibility, availability and quality of health services, whether in health facilities or in community based organizations, by upgrading or scaling-up service delivery infrastructure including facilities, equipment, furniture, vehicles etc. It may also include necessary operational inputs that are essential for uninterrupted service delivey (limited to low-income countries and fragile states, please refer to the HSS Information Note for more information). These activities should benefit more than one of the three disease outcomes (HIV, TB, malaria) and may also have broader reach to other health outcomes  (e.g. RMNCH).  Similar activities benefitting only one disease outcomes within HIV, TB and malaria, should be included in relevant  disease grants.  Large-scale construction projects (e.g.  building a multi-functional hospital) are not funded by the Global Fund. </v>
      </c>
      <c r="J102" s="133" t="s">
        <v>3300</v>
      </c>
      <c r="K102" s="129" t="s">
        <v>3306</v>
      </c>
      <c r="L102" s="134" t="s">
        <v>3307</v>
      </c>
      <c r="M102" s="129" t="s">
        <v>3320</v>
      </c>
      <c r="N102" s="122" t="str">
        <f>CONCATENATE(VLOOKUP(A102,CatModules!B:I,8,FALSE),TEXT(IF(A102=A101,RIGHT(N101,2)+1,"1"),"0#"))</f>
        <v>MSC03</v>
      </c>
      <c r="O102" s="122" t="str">
        <f t="shared" ca="1" si="7"/>
        <v/>
      </c>
    </row>
    <row r="103" spans="1:15" x14ac:dyDescent="0.2">
      <c r="A103" s="33">
        <v>62</v>
      </c>
      <c r="B103" s="33" t="str">
        <f>VLOOKUP(A103,CatModules!B:D,3,FALSE)</f>
        <v>HSS - Service delivery</v>
      </c>
      <c r="C103" s="33">
        <v>20</v>
      </c>
      <c r="D103" s="34" t="str">
        <f t="shared" ca="1" si="8"/>
        <v>Other</v>
      </c>
      <c r="E103" s="50" t="s">
        <v>1717</v>
      </c>
      <c r="F103" s="51" t="s">
        <v>1718</v>
      </c>
      <c r="G103" s="144" t="s">
        <v>1719</v>
      </c>
      <c r="H103" s="147" t="s">
        <v>1720</v>
      </c>
      <c r="I103" s="141" t="str">
        <f t="shared" ca="1" si="9"/>
        <v/>
      </c>
      <c r="J103" s="119"/>
      <c r="K103" s="118"/>
      <c r="L103" s="125"/>
      <c r="M103" s="118"/>
      <c r="N103" s="122" t="str">
        <f>CONCATENATE(VLOOKUP(A103,CatModules!B:I,8,FALSE),TEXT(IF(A103=A102,RIGHT(N102,2)+1,"1"),"0#"))</f>
        <v>MSC04</v>
      </c>
      <c r="O103" s="122" t="str">
        <f t="shared" ca="1" si="7"/>
        <v/>
      </c>
    </row>
    <row r="104" spans="1:15" x14ac:dyDescent="0.2">
      <c r="A104" s="33">
        <v>65</v>
      </c>
      <c r="B104" s="33" t="str">
        <f>VLOOKUP(A104,CatModules!B:D,3,FALSE)</f>
        <v>HSS - Health and community workforce</v>
      </c>
      <c r="C104" s="33">
        <v>5</v>
      </c>
      <c r="D104" s="34" t="str">
        <f t="shared" ca="1" si="8"/>
        <v>Health and community workers capacity building</v>
      </c>
      <c r="E104" s="50" t="s">
        <v>2446</v>
      </c>
      <c r="F104" s="51" t="s">
        <v>2788</v>
      </c>
      <c r="G104" s="144" t="s">
        <v>2789</v>
      </c>
      <c r="H104" s="132" t="s">
        <v>2790</v>
      </c>
      <c r="I104" s="141" t="str">
        <f t="shared" ca="1" si="9"/>
        <v>Activities that are aimed at imroving health workers' technical capacity in service delivery, provision of care, support, preventive and related social services, which benefit more than one of the three disease outcomes (HIV, TB, malaria), and  may also have broader reach to other health outcomes  (e.g. RMNCH); It may include pre- and in-service training in integrated packages (e.g. IMCI), which cover one or more of HIV, TB, malaria, but may also go beyond the three diseases. Training in single-disease specific areas (e.g. PMTCT) would be funded by relevant disease grants.</v>
      </c>
      <c r="J104" s="119" t="s">
        <v>2448</v>
      </c>
      <c r="K104" s="120" t="s">
        <v>2841</v>
      </c>
      <c r="L104" s="121" t="s">
        <v>2842</v>
      </c>
      <c r="M104" s="120" t="s">
        <v>2843</v>
      </c>
      <c r="N104" s="122" t="str">
        <f>CONCATENATE(VLOOKUP(A104,CatModules!B:I,8,FALSE),TEXT(IF(A104=A103,RIGHT(N103,2)+1,"1"),"0#"))</f>
        <v>MSB01</v>
      </c>
      <c r="O104" s="122" t="str">
        <f t="shared" ca="1" si="7"/>
        <v/>
      </c>
    </row>
    <row r="105" spans="1:15" x14ac:dyDescent="0.2">
      <c r="A105" s="33">
        <v>65</v>
      </c>
      <c r="B105" s="33" t="str">
        <f>VLOOKUP(A105,CatModules!B:D,3,FALSE)</f>
        <v>HSS - Health and community workforce</v>
      </c>
      <c r="C105" s="33">
        <v>10</v>
      </c>
      <c r="D105" s="34" t="str">
        <f t="shared" ca="1" si="8"/>
        <v>Scaling up health and community workers</v>
      </c>
      <c r="E105" s="50" t="s">
        <v>2447</v>
      </c>
      <c r="F105" s="51" t="s">
        <v>2791</v>
      </c>
      <c r="G105" s="144" t="s">
        <v>2792</v>
      </c>
      <c r="H105" s="132" t="s">
        <v>2793</v>
      </c>
      <c r="I105" s="141" t="str">
        <f t="shared" ca="1" si="9"/>
        <v xml:space="preserve">Activities that are aimed at expansion and scaling up skilled and competent  workforce, which primarily benefit more than one of the three disease outcomes (HIV, TB, malaria)  but may also have broader reach to other health outcomes  (e.g. RMNCH).  
Scale-up of multi-disciplinary health workforce (e.g. primary care doctors and nurses, community health workers etc.) may be  included here, as well as providing relevant support to training insitutions. Capacity buildikng of those who are engaged in single disease-specific practice (e.g. at ART clinics, TB dispanseries ), should be supported by relevant disease grant. </v>
      </c>
      <c r="J105" s="119" t="s">
        <v>2449</v>
      </c>
      <c r="K105" s="120" t="s">
        <v>2844</v>
      </c>
      <c r="L105" s="121" t="s">
        <v>2845</v>
      </c>
      <c r="M105" s="120" t="s">
        <v>2846</v>
      </c>
      <c r="N105" s="122" t="str">
        <f>CONCATENATE(VLOOKUP(A105,CatModules!B:I,8,FALSE),TEXT(IF(A105=A104,RIGHT(N104,2)+1,"1"),"0#"))</f>
        <v>MSB02</v>
      </c>
      <c r="O105" s="122" t="str">
        <f t="shared" ca="1" si="7"/>
        <v/>
      </c>
    </row>
    <row r="106" spans="1:15" x14ac:dyDescent="0.2">
      <c r="A106" s="33">
        <v>65</v>
      </c>
      <c r="B106" s="33" t="str">
        <f>VLOOKUP(A106,CatModules!B:D,3,FALSE)</f>
        <v>HSS - Health and community workforce</v>
      </c>
      <c r="C106" s="33">
        <v>15</v>
      </c>
      <c r="D106" s="34" t="str">
        <f t="shared" ca="1" si="8"/>
        <v>Retention and distribution of health and community workers</v>
      </c>
      <c r="E106" s="50" t="s">
        <v>3523</v>
      </c>
      <c r="F106" s="51" t="s">
        <v>3556</v>
      </c>
      <c r="G106" s="144" t="s">
        <v>3584</v>
      </c>
      <c r="H106" s="149" t="s">
        <v>3614</v>
      </c>
      <c r="I106" s="141" t="str">
        <f t="shared" ca="1" si="9"/>
        <v>Activities that are aimed at improving equitable distribution and retention of skilled workforce especially in hard-to-reach areas and to serve marginalized populations, which primarily benefit more than one of the three disease outcomes (HIV, TB, malaria)  but may also have broader reach to other health outcomes  (e.g. RMNCH). For example – implementing task-shifting, providing incentives etc.</v>
      </c>
      <c r="J106" s="135" t="s">
        <v>2556</v>
      </c>
      <c r="K106" s="129" t="s">
        <v>3301</v>
      </c>
      <c r="L106" s="134" t="s">
        <v>3302</v>
      </c>
      <c r="M106" s="129" t="s">
        <v>3303</v>
      </c>
      <c r="N106" s="122" t="str">
        <f>CONCATENATE(VLOOKUP(A106,CatModules!B:I,8,FALSE),TEXT(IF(A106=A105,RIGHT(N105,2)+1,"1"),"0#"))</f>
        <v>MSB03</v>
      </c>
      <c r="O106" s="122" t="str">
        <f t="shared" ca="1" si="7"/>
        <v/>
      </c>
    </row>
    <row r="107" spans="1:15" x14ac:dyDescent="0.2">
      <c r="A107" s="33">
        <v>65</v>
      </c>
      <c r="B107" s="33" t="str">
        <f>VLOOKUP(A107,CatModules!B:D,3,FALSE)</f>
        <v>HSS - Health and community workforce</v>
      </c>
      <c r="C107" s="33">
        <v>20</v>
      </c>
      <c r="D107" s="34" t="str">
        <f t="shared" ca="1" si="8"/>
        <v>Other</v>
      </c>
      <c r="E107" s="50" t="s">
        <v>1717</v>
      </c>
      <c r="F107" s="51" t="s">
        <v>1718</v>
      </c>
      <c r="G107" s="144" t="s">
        <v>1719</v>
      </c>
      <c r="H107" s="149" t="s">
        <v>1720</v>
      </c>
      <c r="I107" s="141" t="str">
        <f t="shared" ca="1" si="9"/>
        <v/>
      </c>
      <c r="J107" s="119"/>
      <c r="K107" s="120"/>
      <c r="L107" s="121"/>
      <c r="M107" s="120"/>
      <c r="N107" s="122" t="str">
        <f>CONCATENATE(VLOOKUP(A107,CatModules!B:I,8,FALSE),TEXT(IF(A107=A106,RIGHT(N106,2)+1,"1"),"0#"))</f>
        <v>MSB04</v>
      </c>
      <c r="O107" s="122" t="str">
        <f t="shared" ca="1" si="7"/>
        <v/>
      </c>
    </row>
    <row r="108" spans="1:15" ht="12.75" customHeight="1" x14ac:dyDescent="0.2">
      <c r="A108" s="33">
        <v>68</v>
      </c>
      <c r="B108" s="33" t="str">
        <f>VLOOKUP(A108,CatModules!B:D,3,FALSE)</f>
        <v>HSS - Procurement supply chain management (PSCM)</v>
      </c>
      <c r="C108" s="33">
        <v>10</v>
      </c>
      <c r="D108" s="34" t="str">
        <f ca="1">OFFSET(E108,0,LangOffset,1,1)</f>
        <v>Operationalization of procurement and supply chain management system</v>
      </c>
      <c r="E108" s="62" t="s">
        <v>2557</v>
      </c>
      <c r="F108" s="61" t="s">
        <v>3557</v>
      </c>
      <c r="G108" s="144" t="s">
        <v>3308</v>
      </c>
      <c r="H108" s="149" t="s">
        <v>3321</v>
      </c>
      <c r="I108" s="141" t="str">
        <f ca="1">IF(ISBLANK(OFFSET(J108,0,LangOffset,1,1)),"",OFFSET(J108,0,LangOffset,1,1))</f>
        <v>Interventions to ensure appropriate, uninterrupted, efficient and transparent planning, purchase and distribution of quality medicins, other health products and technologies all along the supply chain to benefit HIV/AIDS, TB and malaria programs as well as other national health programs. 
For example: supporting authorities in developing national pharmaceutical policy or operational plan, producing PSM system gap analysis, organizing national PSM coordination mechanisms, developing quality assurance and performance monitoring mechanisms etc.</v>
      </c>
      <c r="J108" s="136" t="s">
        <v>2913</v>
      </c>
      <c r="K108" s="129" t="s">
        <v>3312</v>
      </c>
      <c r="L108" s="134" t="s">
        <v>3317</v>
      </c>
      <c r="M108" s="129" t="s">
        <v>3316</v>
      </c>
      <c r="N108" s="122" t="str">
        <f>CONCATENATE(VLOOKUP(A108,CatModules!B:I,8,FALSE),TEXT(IF(A108=A107,RIGHT(N107,2)+1,"1"),"0#"))</f>
        <v>MSA01</v>
      </c>
      <c r="O108" s="122" t="str">
        <f t="shared" ca="1" si="7"/>
        <v/>
      </c>
    </row>
    <row r="109" spans="1:15" x14ac:dyDescent="0.2">
      <c r="A109" s="33">
        <v>68</v>
      </c>
      <c r="B109" s="33" t="str">
        <f>VLOOKUP(A109,CatModules!B:D,3,FALSE)</f>
        <v>HSS - Procurement supply chain management (PSCM)</v>
      </c>
      <c r="C109" s="33">
        <v>5</v>
      </c>
      <c r="D109" s="34" t="str">
        <f t="shared" ca="1" si="8"/>
        <v>PSM infrastructure and development of tools</v>
      </c>
      <c r="E109" s="67" t="s">
        <v>3524</v>
      </c>
      <c r="F109" s="61" t="s">
        <v>3313</v>
      </c>
      <c r="G109" s="144" t="s">
        <v>3318</v>
      </c>
      <c r="H109" s="149" t="s">
        <v>3319</v>
      </c>
      <c r="I109" s="141" t="str">
        <f t="shared" ca="1" si="9"/>
        <v>Activities to ensure appropriate storage and distribution of medicines and other health products, for example increasing storage capacity, transportation, hardware and software for the procurement and supply management system. etc.</v>
      </c>
      <c r="J109" s="129" t="s">
        <v>3309</v>
      </c>
      <c r="K109" s="129" t="s">
        <v>3314</v>
      </c>
      <c r="L109" s="134" t="s">
        <v>3310</v>
      </c>
      <c r="M109" s="129" t="s">
        <v>3322</v>
      </c>
      <c r="N109" s="122" t="str">
        <f>CONCATENATE(VLOOKUP(A109,CatModules!B:I,8,FALSE),TEXT(IF(A109=A108,RIGHT(N108,2)+1,"1"),"0#"))</f>
        <v>MSA02</v>
      </c>
      <c r="O109" s="122" t="str">
        <f t="shared" ca="1" si="7"/>
        <v/>
      </c>
    </row>
    <row r="110" spans="1:15" x14ac:dyDescent="0.2">
      <c r="A110" s="33">
        <v>68</v>
      </c>
      <c r="B110" s="33" t="str">
        <f>VLOOKUP(A110,CatModules!B:D,3,FALSE)</f>
        <v>HSS - Procurement supply chain management (PSCM)</v>
      </c>
      <c r="C110" s="33">
        <v>15</v>
      </c>
      <c r="D110" s="34" t="str">
        <f t="shared" ca="1" si="8"/>
        <v>Other</v>
      </c>
      <c r="E110" s="50" t="s">
        <v>1717</v>
      </c>
      <c r="F110" s="51" t="s">
        <v>1718</v>
      </c>
      <c r="G110" s="144" t="s">
        <v>1719</v>
      </c>
      <c r="H110" s="149" t="s">
        <v>1720</v>
      </c>
      <c r="I110" s="141" t="str">
        <f t="shared" ca="1" si="9"/>
        <v/>
      </c>
      <c r="J110" s="119"/>
      <c r="K110" s="120"/>
      <c r="L110" s="121"/>
      <c r="M110" s="120"/>
      <c r="N110" s="122" t="str">
        <f>CONCATENATE(VLOOKUP(A110,CatModules!B:I,8,FALSE),TEXT(IF(A110=A109,RIGHT(N109,2)+1,"1"),"0#"))</f>
        <v>MSA03</v>
      </c>
      <c r="O110" s="122" t="str">
        <f t="shared" ca="1" si="7"/>
        <v/>
      </c>
    </row>
    <row r="111" spans="1:15" x14ac:dyDescent="0.2">
      <c r="A111" s="33">
        <v>71</v>
      </c>
      <c r="B111" s="33" t="str">
        <f>VLOOKUP(A111,CatModules!B:D,3,FALSE)</f>
        <v>HSS - Policy and governance</v>
      </c>
      <c r="C111" s="33">
        <v>5</v>
      </c>
      <c r="D111" s="34" t="str">
        <f t="shared" ca="1" si="8"/>
        <v>Development and implementation of health legislation, stratgies and policies</v>
      </c>
      <c r="E111" s="64" t="s">
        <v>3354</v>
      </c>
      <c r="F111" s="51" t="s">
        <v>2794</v>
      </c>
      <c r="G111" s="144" t="s">
        <v>2795</v>
      </c>
      <c r="H111" s="149" t="s">
        <v>2796</v>
      </c>
      <c r="I111" s="141" t="str">
        <f t="shared" ca="1" si="9"/>
        <v>This includes activities which contribute to planning, developing and implementing health systems-related strategies, policies, regulations, guidelines and protocols with linkages to HIV, TB and malaria outcomes, that may also have broader reach to other health otcomes. May also include improving strategic and operational planning, management, accountability and leadership.</v>
      </c>
      <c r="J111" s="119" t="s">
        <v>2450</v>
      </c>
      <c r="K111" s="120" t="s">
        <v>2847</v>
      </c>
      <c r="L111" s="121" t="s">
        <v>2848</v>
      </c>
      <c r="M111" s="120" t="s">
        <v>2849</v>
      </c>
      <c r="N111" s="122" t="str">
        <f>CONCATENATE(VLOOKUP(A111,CatModules!B:I,8,FALSE),TEXT(IF(A111=A110,RIGHT(N110,2)+1,"1"),"0#"))</f>
        <v>MSE01</v>
      </c>
      <c r="O111" s="122" t="str">
        <f t="shared" ca="1" si="7"/>
        <v/>
      </c>
    </row>
    <row r="112" spans="1:15" x14ac:dyDescent="0.2">
      <c r="A112" s="33">
        <v>71</v>
      </c>
      <c r="B112" s="33" t="str">
        <f>VLOOKUP(A112,CatModules!B:D,3,FALSE)</f>
        <v>HSS - Policy and governance</v>
      </c>
      <c r="C112" s="33">
        <v>10</v>
      </c>
      <c r="D112" s="34" t="str">
        <f t="shared" ca="1" si="8"/>
        <v>Monitoring and reporting implementation of laws and policies</v>
      </c>
      <c r="E112" s="50" t="s">
        <v>1389</v>
      </c>
      <c r="F112" s="51" t="s">
        <v>1609</v>
      </c>
      <c r="G112" s="144" t="s">
        <v>1506</v>
      </c>
      <c r="H112" s="149" t="s">
        <v>1704</v>
      </c>
      <c r="I112" s="141" t="str">
        <f t="shared" ca="1" si="9"/>
        <v xml:space="preserve">This includes developing and supporting mechanisms to supervise, monitor and report on the implementation of laws and policies; Ensuring meaningful participation of healthcare stakeholders in national and other consultative forums, including policy, planning and other decision making bodies; </v>
      </c>
      <c r="J112" s="119" t="s">
        <v>2451</v>
      </c>
      <c r="K112" s="120" t="s">
        <v>2850</v>
      </c>
      <c r="L112" s="121" t="s">
        <v>2851</v>
      </c>
      <c r="M112" s="120" t="s">
        <v>2852</v>
      </c>
      <c r="N112" s="122" t="str">
        <f>CONCATENATE(VLOOKUP(A112,CatModules!B:I,8,FALSE),TEXT(IF(A112=A111,RIGHT(N111,2)+1,"1"),"0#"))</f>
        <v>MSE02</v>
      </c>
      <c r="O112" s="122" t="str">
        <f t="shared" ca="1" si="7"/>
        <v/>
      </c>
    </row>
    <row r="113" spans="1:15" x14ac:dyDescent="0.2">
      <c r="A113" s="33">
        <v>71</v>
      </c>
      <c r="B113" s="33" t="str">
        <f>VLOOKUP(A113,CatModules!B:D,3,FALSE)</f>
        <v>HSS - Policy and governance</v>
      </c>
      <c r="C113" s="33">
        <v>15</v>
      </c>
      <c r="D113" s="34" t="str">
        <f t="shared" ca="1" si="8"/>
        <v>Other</v>
      </c>
      <c r="E113" s="50" t="s">
        <v>1717</v>
      </c>
      <c r="F113" s="51" t="s">
        <v>1718</v>
      </c>
      <c r="G113" s="144" t="s">
        <v>1719</v>
      </c>
      <c r="H113" s="149" t="s">
        <v>1720</v>
      </c>
      <c r="I113" s="141" t="str">
        <f t="shared" ca="1" si="9"/>
        <v/>
      </c>
      <c r="J113" s="119"/>
      <c r="K113" s="120"/>
      <c r="L113" s="121"/>
      <c r="M113" s="120"/>
      <c r="N113" s="122" t="str">
        <f>CONCATENATE(VLOOKUP(A113,CatModules!B:I,8,FALSE),TEXT(IF(A113=A112,RIGHT(N112,2)+1,"1"),"0#"))</f>
        <v>MSE03</v>
      </c>
      <c r="O113" s="122" t="str">
        <f t="shared" ca="1" si="7"/>
        <v/>
      </c>
    </row>
    <row r="114" spans="1:15" x14ac:dyDescent="0.2">
      <c r="A114" s="33">
        <v>74</v>
      </c>
      <c r="B114" s="33" t="str">
        <f>VLOOKUP(A114,CatModules!B:D,3,FALSE)</f>
        <v xml:space="preserve">HSS - Healthcare financing </v>
      </c>
      <c r="C114" s="33">
        <v>5</v>
      </c>
      <c r="D114" s="34" t="str">
        <f t="shared" ca="1" si="8"/>
        <v>Financial sustainability</v>
      </c>
      <c r="E114" s="50" t="s">
        <v>1388</v>
      </c>
      <c r="F114" s="51" t="s">
        <v>1610</v>
      </c>
      <c r="G114" s="144" t="s">
        <v>1507</v>
      </c>
      <c r="H114" s="149" t="s">
        <v>1705</v>
      </c>
      <c r="I114" s="141" t="str">
        <f t="shared" ca="1" si="9"/>
        <v xml:space="preserve">Includes activities which contribute to improving  adequate provision of financial resources to public, private and non-government/community institutions for effective delivery of    services and disease control programs such as- improving revenue collection, pooling and purchasing for ensuring financial sustainability of service delivery.  </v>
      </c>
      <c r="J114" s="119" t="s">
        <v>2452</v>
      </c>
      <c r="K114" s="120" t="s">
        <v>2853</v>
      </c>
      <c r="L114" s="121" t="s">
        <v>2854</v>
      </c>
      <c r="M114" s="120" t="s">
        <v>2855</v>
      </c>
      <c r="N114" s="122" t="str">
        <f>CONCATENATE(VLOOKUP(A114,CatModules!B:I,8,FALSE),TEXT(IF(A114=A113,RIGHT(N113,2)+1,"1"),"0#"))</f>
        <v>MSF01</v>
      </c>
      <c r="O114" s="122" t="str">
        <f t="shared" ca="1" si="7"/>
        <v/>
      </c>
    </row>
    <row r="115" spans="1:15" x14ac:dyDescent="0.2">
      <c r="A115" s="33">
        <v>74</v>
      </c>
      <c r="B115" s="33" t="str">
        <f>VLOOKUP(A115,CatModules!B:D,3,FALSE)</f>
        <v xml:space="preserve">HSS - Healthcare financing </v>
      </c>
      <c r="C115" s="33">
        <v>10</v>
      </c>
      <c r="D115" s="34" t="str">
        <f t="shared" ca="1" si="8"/>
        <v>Equity of healthcare financing</v>
      </c>
      <c r="E115" s="50" t="s">
        <v>1387</v>
      </c>
      <c r="F115" s="51" t="s">
        <v>1611</v>
      </c>
      <c r="G115" s="144" t="s">
        <v>1508</v>
      </c>
      <c r="H115" s="132" t="s">
        <v>1706</v>
      </c>
      <c r="I115" s="141" t="str">
        <f t="shared" ca="1" si="9"/>
        <v xml:space="preserve">Activities which contribute to improving  equitable provision of financial resources to public, private and non-government institutions for effective delivery of    services and disease control programs;  </v>
      </c>
      <c r="J115" s="119" t="s">
        <v>2453</v>
      </c>
      <c r="K115" s="120" t="s">
        <v>2856</v>
      </c>
      <c r="L115" s="121" t="s">
        <v>2857</v>
      </c>
      <c r="M115" s="120" t="s">
        <v>2858</v>
      </c>
      <c r="N115" s="122" t="str">
        <f>CONCATENATE(VLOOKUP(A115,CatModules!B:I,8,FALSE),TEXT(IF(A115=A114,RIGHT(N114,2)+1,"1"),"0#"))</f>
        <v>MSF02</v>
      </c>
      <c r="O115" s="122" t="str">
        <f t="shared" ca="1" si="7"/>
        <v/>
      </c>
    </row>
    <row r="116" spans="1:15" x14ac:dyDescent="0.2">
      <c r="A116" s="33">
        <v>74</v>
      </c>
      <c r="B116" s="33" t="str">
        <f>VLOOKUP(A116,CatModules!B:D,3,FALSE)</f>
        <v xml:space="preserve">HSS - Healthcare financing </v>
      </c>
      <c r="C116" s="33">
        <v>15</v>
      </c>
      <c r="D116" s="34" t="str">
        <f t="shared" ca="1" si="8"/>
        <v>Other</v>
      </c>
      <c r="E116" s="50" t="s">
        <v>1717</v>
      </c>
      <c r="F116" s="51" t="s">
        <v>1718</v>
      </c>
      <c r="G116" s="144" t="s">
        <v>1719</v>
      </c>
      <c r="H116" s="149" t="s">
        <v>1720</v>
      </c>
      <c r="I116" s="141" t="str">
        <f t="shared" ca="1" si="9"/>
        <v/>
      </c>
      <c r="J116" s="119"/>
      <c r="K116" s="120"/>
      <c r="L116" s="121"/>
      <c r="M116" s="120"/>
      <c r="N116" s="122" t="str">
        <f>CONCATENATE(VLOOKUP(A116,CatModules!B:I,8,FALSE),TEXT(IF(A116=A115,RIGHT(N115,2)+1,"1"),"0#"))</f>
        <v>MSF03</v>
      </c>
      <c r="O116" s="122" t="str">
        <f t="shared" ca="1" si="7"/>
        <v/>
      </c>
    </row>
    <row r="117" spans="1:15" x14ac:dyDescent="0.2">
      <c r="A117" s="33">
        <v>77</v>
      </c>
      <c r="B117" s="33" t="str">
        <f>VLOOKUP(A117,CatModules!B:D,3,FALSE)</f>
        <v>HSS - Financial management</v>
      </c>
      <c r="C117" s="33">
        <v>5</v>
      </c>
      <c r="D117" s="34" t="str">
        <f t="shared" ca="1" si="8"/>
        <v>Performance,transparency&amp;accountability of financial management system in health</v>
      </c>
      <c r="E117" s="58" t="s">
        <v>3525</v>
      </c>
      <c r="F117" s="51" t="s">
        <v>2797</v>
      </c>
      <c r="G117" s="144" t="s">
        <v>2798</v>
      </c>
      <c r="H117" s="149" t="s">
        <v>2799</v>
      </c>
      <c r="I117" s="141" t="str">
        <f t="shared" ca="1" si="9"/>
        <v>Support is provided for activities that strengthen public financial management (PFM) system and processes in the health sector, including (a) strengthening institutions of accountability and civil society to enhance their oversight of public financial management processes and performance, (b) deepening knowledge about current public financial management practices, and (c) developing and implementing relevant tools, regulations and processes for improvement.   Illustrative examples of activities include capacity building of auditing bodies within the health sector, strengthening professional accountancy organizations, increasing awareness and oversight of government public financial management processes by diverse constituencies, improving knowledge of value-for-money challenges and public financial management governance gaps, contributing to improved design of public financial management interventions in the healthcare sector. Activities at the grant management level that are aimed at improving grant financial management (such as building PR and SRs capacity, developing tools and processes for grant budgeting, financial management, monitoring, reporting and accounting) should be requested though the Program Management module.</v>
      </c>
      <c r="J117" s="119" t="s">
        <v>2454</v>
      </c>
      <c r="K117" s="120" t="s">
        <v>2859</v>
      </c>
      <c r="L117" s="121" t="s">
        <v>2860</v>
      </c>
      <c r="M117" s="120" t="s">
        <v>2861</v>
      </c>
      <c r="N117" s="122" t="str">
        <f>CONCATENATE(VLOOKUP(A117,CatModules!B:I,8,FALSE),TEXT(IF(A117=A116,RIGHT(N116,2)+1,"1"),"0#"))</f>
        <v>MSD01</v>
      </c>
      <c r="O117" s="122">
        <f t="shared" ca="1" si="7"/>
        <v>80</v>
      </c>
    </row>
    <row r="118" spans="1:15" x14ac:dyDescent="0.2">
      <c r="A118" s="33">
        <v>77</v>
      </c>
      <c r="B118" s="33" t="str">
        <f>VLOOKUP(A118,CatModules!B:D,3,FALSE)</f>
        <v>HSS - Financial management</v>
      </c>
      <c r="C118" s="33">
        <v>10</v>
      </c>
      <c r="D118" s="34" t="str">
        <f t="shared" ca="1" si="8"/>
        <v>Other</v>
      </c>
      <c r="E118" s="50" t="s">
        <v>1717</v>
      </c>
      <c r="F118" s="51" t="s">
        <v>1718</v>
      </c>
      <c r="G118" s="144" t="s">
        <v>1719</v>
      </c>
      <c r="H118" s="149" t="s">
        <v>1720</v>
      </c>
      <c r="I118" s="141" t="str">
        <f t="shared" ca="1" si="9"/>
        <v/>
      </c>
      <c r="J118" s="119"/>
      <c r="K118" s="120"/>
      <c r="L118" s="121"/>
      <c r="M118" s="120"/>
      <c r="N118" s="122" t="str">
        <f>CONCATENATE(VLOOKUP(A118,CatModules!B:I,8,FALSE),TEXT(IF(A118=A117,RIGHT(N117,2)+1,"1"),"0#"))</f>
        <v>MSD02</v>
      </c>
      <c r="O118" s="122" t="str">
        <f t="shared" ca="1" si="7"/>
        <v/>
      </c>
    </row>
    <row r="119" spans="1:15" x14ac:dyDescent="0.2">
      <c r="A119" s="33">
        <v>102</v>
      </c>
      <c r="B119" s="33" t="str">
        <f>VLOOKUP(A119,CatModules!B:D,3,FALSE)</f>
        <v>Removing legal barriers to access</v>
      </c>
      <c r="C119" s="33">
        <v>5</v>
      </c>
      <c r="D119" s="34" t="str">
        <f t="shared" ca="1" si="8"/>
        <v>Legal and policy environment assessment and law reform</v>
      </c>
      <c r="E119" s="50" t="s">
        <v>2389</v>
      </c>
      <c r="F119" s="51" t="s">
        <v>2800</v>
      </c>
      <c r="G119" s="144" t="s">
        <v>2801</v>
      </c>
      <c r="H119" s="132" t="s">
        <v>2802</v>
      </c>
      <c r="I119" s="141" t="str">
        <f t="shared" ca="1" si="9"/>
        <v>Assess the legal and policy environment and share outcomes with those living with or directly affected by the disease. In consultation with them and with human rights experts, develop a measurable, time-bound plan to reform laws and policies, in order to remove barriers to accessing health services. PLEASE SEE THE GLOBAL FUND HUMAN RIGHTS GUIDANCE FOR MORE DETAILS.</v>
      </c>
      <c r="J119" s="119" t="s">
        <v>2393</v>
      </c>
      <c r="K119" s="120" t="s">
        <v>2862</v>
      </c>
      <c r="L119" s="121" t="s">
        <v>2863</v>
      </c>
      <c r="M119" s="120" t="s">
        <v>2864</v>
      </c>
      <c r="N119" s="122" t="str">
        <f>CONCATENATE(VLOOKUP(A119,CatModules!B:I,8,FALSE),TEXT(IF(A119=A118,RIGHT(N118,2)+1,"1"),"0#"))</f>
        <v>MSG01</v>
      </c>
      <c r="O119" s="122" t="str">
        <f t="shared" ca="1" si="7"/>
        <v/>
      </c>
    </row>
    <row r="120" spans="1:15" x14ac:dyDescent="0.2">
      <c r="A120" s="33">
        <v>102</v>
      </c>
      <c r="B120" s="33" t="str">
        <f>VLOOKUP(A120,CatModules!B:D,3,FALSE)</f>
        <v>Removing legal barriers to access</v>
      </c>
      <c r="C120" s="33">
        <v>10</v>
      </c>
      <c r="D120" s="34" t="str">
        <f t="shared" ca="1" si="8"/>
        <v>Legal aid services and legal literacy</v>
      </c>
      <c r="E120" s="50" t="s">
        <v>2286</v>
      </c>
      <c r="F120" s="51" t="s">
        <v>2803</v>
      </c>
      <c r="G120" s="144" t="s">
        <v>2804</v>
      </c>
      <c r="H120" s="149" t="s">
        <v>2805</v>
      </c>
      <c r="I120" s="141" t="str">
        <f t="shared" ca="1" si="9"/>
        <v>Provide training for people living with and affected by the disease in their legal rights. Provide access to justice through community paralegals or legal aid programs.</v>
      </c>
      <c r="J120" s="119" t="s">
        <v>2394</v>
      </c>
      <c r="K120" s="120" t="s">
        <v>2865</v>
      </c>
      <c r="L120" s="121" t="s">
        <v>2866</v>
      </c>
      <c r="M120" s="120" t="s">
        <v>2867</v>
      </c>
      <c r="N120" s="122" t="str">
        <f>CONCATENATE(VLOOKUP(A120,CatModules!B:I,8,FALSE),TEXT(IF(A120=A119,RIGHT(N119,2)+1,"1"),"0#"))</f>
        <v>MSG02</v>
      </c>
      <c r="O120" s="122" t="str">
        <f t="shared" ca="1" si="7"/>
        <v/>
      </c>
    </row>
    <row r="121" spans="1:15" x14ac:dyDescent="0.2">
      <c r="A121" s="33">
        <v>102</v>
      </c>
      <c r="B121" s="33" t="str">
        <f>VLOOKUP(A121,CatModules!B:D,3,FALSE)</f>
        <v>Removing legal barriers to access</v>
      </c>
      <c r="C121" s="33">
        <v>15</v>
      </c>
      <c r="D121" s="34" t="str">
        <f t="shared" ca="1" si="8"/>
        <v>Training on rights for officials, health workers and police</v>
      </c>
      <c r="E121" s="50" t="s">
        <v>2390</v>
      </c>
      <c r="F121" s="51" t="s">
        <v>2806</v>
      </c>
      <c r="G121" s="144" t="s">
        <v>2807</v>
      </c>
      <c r="H121" s="149" t="s">
        <v>2808</v>
      </c>
      <c r="I121" s="141" t="str">
        <f t="shared" ca="1" si="9"/>
        <v>Provide training for health officials, health workers and police who must implement rights-based laws and policies.</v>
      </c>
      <c r="J121" s="119" t="s">
        <v>2395</v>
      </c>
      <c r="K121" s="120" t="s">
        <v>2868</v>
      </c>
      <c r="L121" s="121" t="s">
        <v>2869</v>
      </c>
      <c r="M121" s="120" t="s">
        <v>2870</v>
      </c>
      <c r="N121" s="122" t="str">
        <f>CONCATENATE(VLOOKUP(A121,CatModules!B:I,8,FALSE),TEXT(IF(A121=A120,RIGHT(N120,2)+1,"1"),"0#"))</f>
        <v>MSG03</v>
      </c>
      <c r="O121" s="122" t="str">
        <f t="shared" ca="1" si="7"/>
        <v/>
      </c>
    </row>
    <row r="122" spans="1:15" x14ac:dyDescent="0.2">
      <c r="A122" s="33">
        <v>102</v>
      </c>
      <c r="B122" s="33" t="str">
        <f>VLOOKUP(A122,CatModules!B:D,3,FALSE)</f>
        <v>Removing legal barriers to access</v>
      </c>
      <c r="C122" s="33">
        <v>20</v>
      </c>
      <c r="D122" s="34" t="str">
        <f t="shared" ca="1" si="8"/>
        <v>Community-based monitoring of legal rights</v>
      </c>
      <c r="E122" s="50" t="s">
        <v>2391</v>
      </c>
      <c r="F122" s="51" t="s">
        <v>2809</v>
      </c>
      <c r="G122" s="144" t="s">
        <v>2810</v>
      </c>
      <c r="H122" s="149" t="s">
        <v>2811</v>
      </c>
      <c r="I122" s="141" t="str">
        <f t="shared" ca="1" si="9"/>
        <v xml:space="preserve">Community-based organizations establish and implement mechanisms for ongoing monitoring of laws, policies and their implementation to document barriers to an effective response to the disease. This can include monitoring of individual cases for purposes of sharing with ombudsmen, for litigation, for research reports, and submission to UN human rights mechanisms. </v>
      </c>
      <c r="J122" s="119" t="s">
        <v>2396</v>
      </c>
      <c r="K122" s="120" t="s">
        <v>2871</v>
      </c>
      <c r="L122" s="121" t="s">
        <v>2872</v>
      </c>
      <c r="M122" s="120" t="s">
        <v>2873</v>
      </c>
      <c r="N122" s="122" t="str">
        <f>CONCATENATE(VLOOKUP(A122,CatModules!B:I,8,FALSE),TEXT(IF(A122=A121,RIGHT(N121,2)+1,"1"),"0#"))</f>
        <v>MSG04</v>
      </c>
      <c r="O122" s="122" t="str">
        <f t="shared" ca="1" si="7"/>
        <v/>
      </c>
    </row>
    <row r="123" spans="1:15" x14ac:dyDescent="0.2">
      <c r="A123" s="33">
        <v>102</v>
      </c>
      <c r="B123" s="33" t="str">
        <f>VLOOKUP(A123,CatModules!B:D,3,FALSE)</f>
        <v>Removing legal barriers to access</v>
      </c>
      <c r="C123" s="33">
        <v>25</v>
      </c>
      <c r="D123" s="34" t="str">
        <f t="shared" ca="1" si="8"/>
        <v>Policy advocacy on legal rights</v>
      </c>
      <c r="E123" s="50" t="s">
        <v>2392</v>
      </c>
      <c r="F123" s="51" t="s">
        <v>2812</v>
      </c>
      <c r="G123" s="144" t="s">
        <v>2813</v>
      </c>
      <c r="H123" s="149" t="s">
        <v>2814</v>
      </c>
      <c r="I123" s="141" t="str">
        <f t="shared" ca="1" si="9"/>
        <v xml:space="preserve">Community-based organizations and networks of women and key populations implement a time-bound, measurable advocacy plan to advocate for either a) law and policy reform, b) better implementation of existing laws and policies, or c) to create and utilize platforms for social accountability, aimed at removing human rights barriers to accessing health services. </v>
      </c>
      <c r="J123" s="119" t="s">
        <v>2397</v>
      </c>
      <c r="K123" s="120" t="s">
        <v>2874</v>
      </c>
      <c r="L123" s="121" t="s">
        <v>2875</v>
      </c>
      <c r="M123" s="120" t="s">
        <v>2876</v>
      </c>
      <c r="N123" s="122" t="str">
        <f>CONCATENATE(VLOOKUP(A123,CatModules!B:I,8,FALSE),TEXT(IF(A123=A122,RIGHT(N122,2)+1,"1"),"0#"))</f>
        <v>MSG05</v>
      </c>
      <c r="O123" s="122" t="str">
        <f t="shared" ca="1" si="7"/>
        <v/>
      </c>
    </row>
    <row r="124" spans="1:15" x14ac:dyDescent="0.2">
      <c r="A124" s="33">
        <v>102</v>
      </c>
      <c r="B124" s="33" t="str">
        <f>VLOOKUP(A124,CatModules!B:D,3,FALSE)</f>
        <v>Removing legal barriers to access</v>
      </c>
      <c r="C124" s="33">
        <v>30</v>
      </c>
      <c r="D124" s="34" t="str">
        <f t="shared" ca="1" si="8"/>
        <v>Other</v>
      </c>
      <c r="E124" s="50" t="s">
        <v>1717</v>
      </c>
      <c r="F124" s="51" t="s">
        <v>1718</v>
      </c>
      <c r="G124" s="144" t="s">
        <v>1719</v>
      </c>
      <c r="H124" s="149" t="s">
        <v>1720</v>
      </c>
      <c r="I124" s="141" t="str">
        <f t="shared" ca="1" si="9"/>
        <v/>
      </c>
      <c r="J124" s="119"/>
      <c r="K124" s="120"/>
      <c r="L124" s="121"/>
      <c r="M124" s="120"/>
      <c r="N124" s="122" t="str">
        <f>CONCATENATE(VLOOKUP(A124,CatModules!B:I,8,FALSE),TEXT(IF(A124=A123,RIGHT(N123,2)+1,"1"),"0#"))</f>
        <v>MSG06</v>
      </c>
      <c r="O124" s="122" t="str">
        <f t="shared" ca="1" si="7"/>
        <v/>
      </c>
    </row>
    <row r="125" spans="1:15" x14ac:dyDescent="0.2">
      <c r="A125" s="33">
        <v>105</v>
      </c>
      <c r="B125" s="33" t="str">
        <f>VLOOKUP(A125,CatModules!B:D,3,FALSE)</f>
        <v>Community systems strengthening</v>
      </c>
      <c r="C125" s="33">
        <v>5</v>
      </c>
      <c r="D125" s="34" t="str">
        <f t="shared" ca="1" si="8"/>
        <v>Community-based monitoring for accountability</v>
      </c>
      <c r="E125" s="50" t="s">
        <v>2406</v>
      </c>
      <c r="F125" s="51" t="s">
        <v>2815</v>
      </c>
      <c r="G125" s="144" t="s">
        <v>2816</v>
      </c>
      <c r="H125" s="132" t="s">
        <v>2817</v>
      </c>
      <c r="I125" s="141" t="str">
        <f t="shared" ca="1" si="9"/>
        <v>Community-based organizations establish and implement mechanisms for ongoing monitoring of health policies and performance and quality of all services, activities, interventions and other factors that are relevant to the disease, including prevention, care and support services, financing of programs, and of issues and challenges in the environment, (such as discrimination and gender-based inequalities), that constitute barriers to an effective response to the disease and to an enabling environment.</v>
      </c>
      <c r="J125" s="137" t="s">
        <v>2408</v>
      </c>
      <c r="K125" s="120" t="s">
        <v>2877</v>
      </c>
      <c r="L125" s="121" t="s">
        <v>2878</v>
      </c>
      <c r="M125" s="120" t="s">
        <v>2525</v>
      </c>
      <c r="N125" s="122" t="str">
        <f>CONCATENATE(VLOOKUP(A125,CatModules!B:I,8,FALSE),TEXT(IF(A125=A124,RIGHT(N124,2)+1,"1"),"0#"))</f>
        <v>MXB01</v>
      </c>
      <c r="O125" s="122" t="str">
        <f t="shared" ca="1" si="7"/>
        <v/>
      </c>
    </row>
    <row r="126" spans="1:15" x14ac:dyDescent="0.2">
      <c r="A126" s="33">
        <v>105</v>
      </c>
      <c r="B126" s="33" t="str">
        <f>VLOOKUP(A126,CatModules!B:D,3,FALSE)</f>
        <v>Community systems strengthening</v>
      </c>
      <c r="C126" s="33">
        <v>10</v>
      </c>
      <c r="D126" s="34" t="str">
        <f t="shared" ca="1" si="8"/>
        <v>Advocacy for social accountability</v>
      </c>
      <c r="E126" s="50" t="s">
        <v>3526</v>
      </c>
      <c r="F126" s="51" t="s">
        <v>3558</v>
      </c>
      <c r="G126" s="144" t="s">
        <v>3585</v>
      </c>
      <c r="H126" s="149" t="s">
        <v>3615</v>
      </c>
      <c r="I126" s="141" t="str">
        <f t="shared" ca="1" si="9"/>
        <v xml:space="preserve">Communities and affected populations conduct consensus, dialogue and advocacy at local and national levels aimed at holding to account responses to the disease, including health services, disease specific programs as well as broader issues such as discrimination, gender inequality and sustainable financing, and aimed at social transformation.  </v>
      </c>
      <c r="J126" s="119" t="s">
        <v>2409</v>
      </c>
      <c r="K126" s="120" t="s">
        <v>2879</v>
      </c>
      <c r="L126" s="121" t="s">
        <v>2880</v>
      </c>
      <c r="M126" s="120" t="s">
        <v>2526</v>
      </c>
      <c r="N126" s="122" t="str">
        <f>CONCATENATE(VLOOKUP(A126,CatModules!B:I,8,FALSE),TEXT(IF(A126=A125,RIGHT(N125,2)+1,"1"),"0#"))</f>
        <v>MXB02</v>
      </c>
      <c r="O126" s="122" t="str">
        <f t="shared" ca="1" si="7"/>
        <v/>
      </c>
    </row>
    <row r="127" spans="1:15" x14ac:dyDescent="0.2">
      <c r="A127" s="33">
        <v>105</v>
      </c>
      <c r="B127" s="33" t="str">
        <f>VLOOKUP(A127,CatModules!B:D,3,FALSE)</f>
        <v>Community systems strengthening</v>
      </c>
      <c r="C127" s="33">
        <v>15</v>
      </c>
      <c r="D127" s="34" t="str">
        <f t="shared" ca="1" si="8"/>
        <v>Social mobilization, building community linkages, collaboration and coordination</v>
      </c>
      <c r="E127" s="50" t="s">
        <v>2407</v>
      </c>
      <c r="F127" s="51" t="s">
        <v>2818</v>
      </c>
      <c r="G127" s="144" t="s">
        <v>2819</v>
      </c>
      <c r="H127" s="149" t="s">
        <v>2820</v>
      </c>
      <c r="I127" s="141" t="str">
        <f t="shared" ca="1" si="9"/>
        <v>Community action, establishment of community organizations and creation of networking and effective linkages with other actors and broader movements such as human rights and women’s movements.
Strong informal and formal relationships between communities, community actors and other stakeholders enable them to work in complementary and mutually reinforcing ways, maximizing the use of resources and avoiding unnecessary duplication and competition.</v>
      </c>
      <c r="J127" s="119" t="s">
        <v>2410</v>
      </c>
      <c r="K127" s="120" t="s">
        <v>2881</v>
      </c>
      <c r="L127" s="121" t="s">
        <v>2882</v>
      </c>
      <c r="M127" s="120" t="s">
        <v>2883</v>
      </c>
      <c r="N127" s="122" t="str">
        <f>CONCATENATE(VLOOKUP(A127,CatModules!B:I,8,FALSE),TEXT(IF(A127=A126,RIGHT(N126,2)+1,"1"),"0#"))</f>
        <v>MXB03</v>
      </c>
      <c r="O127" s="122">
        <f t="shared" ca="1" si="7"/>
        <v>80</v>
      </c>
    </row>
    <row r="128" spans="1:15" x14ac:dyDescent="0.2">
      <c r="A128" s="33">
        <v>105</v>
      </c>
      <c r="B128" s="33" t="str">
        <f>VLOOKUP(A128,CatModules!B:D,3,FALSE)</f>
        <v>Community systems strengthening</v>
      </c>
      <c r="C128" s="33">
        <v>20</v>
      </c>
      <c r="D128" s="34" t="str">
        <f t="shared" ca="1" si="8"/>
        <v>Institutional capacity building, planning and leadership development</v>
      </c>
      <c r="E128" s="50" t="s">
        <v>3527</v>
      </c>
      <c r="F128" s="51" t="s">
        <v>2821</v>
      </c>
      <c r="G128" s="144" t="s">
        <v>2822</v>
      </c>
      <c r="H128" s="149" t="s">
        <v>2823</v>
      </c>
      <c r="I128" s="141" t="str">
        <f t="shared" ca="1" si="9"/>
        <v>Capacity building of community sector groups, organizations and networks in a range of areas necessary for them to fulfil their roles in service provision, social mobilization, monitoring and advocacy.  Includes support in planning, institutional and organizational development, systems development, human resources, leadership, and community sector organizing.
Provision of stable, predictable financial resources for communities and appropriate management of financial resources by community groups, organizations and networks.
Provision of technical, material and financial support to the community sector as required to enable them to fulfil roles in service provision, social mobilization, monitoring and advocacy.</v>
      </c>
      <c r="J128" s="119" t="s">
        <v>2411</v>
      </c>
      <c r="K128" s="120" t="s">
        <v>2884</v>
      </c>
      <c r="L128" s="121" t="s">
        <v>2885</v>
      </c>
      <c r="M128" s="120" t="s">
        <v>2527</v>
      </c>
      <c r="N128" s="122" t="str">
        <f>CONCATENATE(VLOOKUP(A128,CatModules!B:I,8,FALSE),TEXT(IF(A128=A127,RIGHT(N127,2)+1,"1"),"0#"))</f>
        <v>MXB04</v>
      </c>
      <c r="O128" s="122" t="str">
        <f t="shared" ca="1" si="7"/>
        <v/>
      </c>
    </row>
    <row r="129" spans="1:15" x14ac:dyDescent="0.2">
      <c r="A129" s="33">
        <v>105</v>
      </c>
      <c r="B129" s="33" t="str">
        <f>VLOOKUP(A129,CatModules!B:D,3,FALSE)</f>
        <v>Community systems strengthening</v>
      </c>
      <c r="C129" s="33">
        <v>25</v>
      </c>
      <c r="D129" s="34" t="str">
        <f t="shared" ca="1" si="8"/>
        <v>Other</v>
      </c>
      <c r="E129" s="50" t="s">
        <v>1717</v>
      </c>
      <c r="F129" s="51" t="s">
        <v>1718</v>
      </c>
      <c r="G129" s="144" t="s">
        <v>1719</v>
      </c>
      <c r="H129" s="149" t="s">
        <v>2296</v>
      </c>
      <c r="I129" s="141" t="str">
        <f t="shared" ca="1" si="9"/>
        <v/>
      </c>
      <c r="J129" s="119"/>
      <c r="K129" s="120"/>
      <c r="L129" s="121"/>
      <c r="M129" s="120"/>
      <c r="N129" s="122" t="str">
        <f>CONCATENATE(VLOOKUP(A129,CatModules!B:I,8,FALSE),TEXT(IF(A129=A128,RIGHT(N128,2)+1,"1"),"0#"))</f>
        <v>MXB05</v>
      </c>
      <c r="O129" s="122" t="str">
        <f t="shared" ca="1" si="7"/>
        <v/>
      </c>
    </row>
    <row r="130" spans="1:15" x14ac:dyDescent="0.2">
      <c r="A130" s="33">
        <v>112</v>
      </c>
      <c r="B130" s="33" t="str">
        <f>VLOOKUP(A130,CatModules!B:D,3,FALSE)</f>
        <v>HSS - Health information systems and M&amp;E</v>
      </c>
      <c r="C130" s="33">
        <v>5</v>
      </c>
      <c r="D130" s="34" t="str">
        <f t="shared" ca="1" si="8"/>
        <v>Routine reporting</v>
      </c>
      <c r="E130" s="50" t="s">
        <v>1392</v>
      </c>
      <c r="F130" s="51" t="s">
        <v>1592</v>
      </c>
      <c r="G130" s="144" t="s">
        <v>1490</v>
      </c>
      <c r="H130" s="149" t="s">
        <v>1688</v>
      </c>
      <c r="I130" s="141" t="str">
        <f t="shared" ca="1" si="9"/>
        <v>Establishment/maintenance/strengthening of national HMIS system including DHIS 2; Other systems or sentinel sites for routine data collection, recording and reporting of outpatients, in-patients and deaths– including public, private and community reporting; any related web-based/electronic system to support data reporting from all levels of health system; training; reporting forms and tools with appropriate disaggregation of indicators; Health facility assessment including quality of services; data quality assessment and validation including any specific supervisory visits related to data collection and reporting. 
For example, these could include:
HIV: Sentinel surveillance (ANC and Key Populations); HIV testing and treatment;  Longitudinal ART patient cohort monitoring over time, ideally nation-wide or in representative sentinel sites: patient adherence &amp; survival (tracking loss-to-follow-up); Data collection and reporting from other service providers (communities and civil society); Reporting on distribution of commodities such as- condoms, needles and syringes, IEC material, etc.; Routine reporting of TB/HIV collaborative activities and infection control measures; etc. 
TB: Routine R &amp; R/ e-TB register; Data collection and reporting from other care providers (PPM, communities and civil society); Routine reporting of TB/HIV collaborative activities and infection control measures; Surveillance systems Standards &amp; Benchmarks checklist applied (case and death notification and vital registration systems); Inventory (e.g. capture-recapture) studies assessing completeness of case/death reporting, including from private sector; etc.
Malaria: Routine systems for reporting on microscopy and RDT tests and anti-malaria treatment; reporting on stock-outs; data collection and reporting from other care providers (private, communities and civil society); reporting on ITN/LLIN distribution, IRS; etc.</v>
      </c>
      <c r="J130" s="138" t="s">
        <v>2402</v>
      </c>
      <c r="K130" s="120" t="s">
        <v>2886</v>
      </c>
      <c r="L130" s="121" t="s">
        <v>2887</v>
      </c>
      <c r="M130" s="120" t="s">
        <v>2528</v>
      </c>
      <c r="N130" s="122" t="str">
        <f>CONCATENATE(VLOOKUP(A130,CatModules!B:I,8,FALSE),TEXT(IF(A130=A129,RIGHT(N129,2)+1,"1"),"0#"))</f>
        <v>MXA01</v>
      </c>
      <c r="O130" s="122" t="str">
        <f t="shared" ca="1" si="7"/>
        <v/>
      </c>
    </row>
    <row r="131" spans="1:15" x14ac:dyDescent="0.2">
      <c r="A131" s="33">
        <v>112</v>
      </c>
      <c r="B131" s="33" t="str">
        <f>VLOOKUP(A131,CatModules!B:D,3,FALSE)</f>
        <v>HSS - Health information systems and M&amp;E</v>
      </c>
      <c r="C131" s="33">
        <v>10</v>
      </c>
      <c r="D131" s="34" t="str">
        <f t="shared" ref="D131:D141" ca="1" si="10">OFFSET(E131,0,LangOffset,1,1)</f>
        <v>Analysis, review and transparency</v>
      </c>
      <c r="E131" s="50" t="s">
        <v>1391</v>
      </c>
      <c r="F131" s="51" t="s">
        <v>1582</v>
      </c>
      <c r="G131" s="144" t="s">
        <v>1481</v>
      </c>
      <c r="H131" s="149" t="s">
        <v>1678</v>
      </c>
      <c r="I131" s="141" t="str">
        <f t="shared" ref="I131:I141" ca="1" si="11">IF(ISBLANK(OFFSET(J131,0,LangOffset,1,1)),"",OFFSET(J131,0,LangOffset,1,1))</f>
        <v>Analysis, interpretation and use of data and evidence generated through integrated program reviews, evaluation of whole or a specific component of the program; development and sharing of periodic reports through websites/publications; reviews and evaluations of national health strategies; Operations research- e.g. specific to any of the components of HIV, TB, and Malaria control programs; Model-based (EPP/Spectrum) estimations.</v>
      </c>
      <c r="J131" s="119" t="s">
        <v>2398</v>
      </c>
      <c r="K131" s="120" t="s">
        <v>2888</v>
      </c>
      <c r="L131" s="121" t="s">
        <v>2889</v>
      </c>
      <c r="M131" s="120" t="s">
        <v>2529</v>
      </c>
      <c r="N131" s="122" t="str">
        <f>CONCATENATE(VLOOKUP(A131,CatModules!B:I,8,FALSE),TEXT(IF(A131=A130,RIGHT(N130,2)+1,"1"),"0#"))</f>
        <v>MXA02</v>
      </c>
      <c r="O131" s="122" t="str">
        <f t="shared" ref="O131:O141" ca="1" si="12">IF(LEN(D131)&gt;=80,LEN(D131),"")</f>
        <v/>
      </c>
    </row>
    <row r="132" spans="1:15" ht="15" customHeight="1" x14ac:dyDescent="0.2">
      <c r="A132" s="33">
        <v>112</v>
      </c>
      <c r="B132" s="33" t="str">
        <f>VLOOKUP(A132,CatModules!B:D,3,FALSE)</f>
        <v>HSS - Health information systems and M&amp;E</v>
      </c>
      <c r="C132" s="33">
        <v>15</v>
      </c>
      <c r="D132" s="34" t="str">
        <f t="shared" ca="1" si="10"/>
        <v>Surveys</v>
      </c>
      <c r="E132" s="50" t="s">
        <v>1390</v>
      </c>
      <c r="F132" s="51" t="s">
        <v>1583</v>
      </c>
      <c r="G132" s="144" t="s">
        <v>1482</v>
      </c>
      <c r="H132" s="149" t="s">
        <v>1679</v>
      </c>
      <c r="I132" s="141" t="str">
        <f t="shared" ca="1" si="11"/>
        <v>Surveys/studies related to assessment of morbidity, mortality, service coverage and behavioral surveys/studies in general population or identified risk groups- e.g. DHS; health and morbidity surveys to assess out-of-pocket expenditures or burden; etc. For example, these could include:
HIV: Surveys measuring trends in HIV sero-prevalence; risk behaviour and KAP surveys, e.g. Integrated Bio Behavioural Surveys (IBBS) in MARPs in low-level and concentrated epidemics; Modes of Transmission studies; Population based surveys, for example, DHS or other nationally representative household surveys); Designing and establishing HIVDR surveillance.
TB: Surveys related to measuring TB burden, drug resistance, etc; population based surveys, for example, DHS, patient cost surveys; Special surveys to assess access barriers and specific needs of different key populations.
Malaria: Household surveys (e.g. DHS, MICS and MIS) to monitor anemia/ parasitemia prevalence, under-5 mortality and ITN/IRS/IPT/treatment coverage, etc.</v>
      </c>
      <c r="J132" s="139" t="s">
        <v>2401</v>
      </c>
      <c r="K132" s="120" t="s">
        <v>2890</v>
      </c>
      <c r="L132" s="121" t="s">
        <v>2891</v>
      </c>
      <c r="M132" s="120" t="s">
        <v>2530</v>
      </c>
      <c r="N132" s="122" t="str">
        <f>CONCATENATE(VLOOKUP(A132,CatModules!B:I,8,FALSE),TEXT(IF(A132=A131,RIGHT(N131,2)+1,"1"),"0#"))</f>
        <v>MXA03</v>
      </c>
      <c r="O132" s="122" t="str">
        <f t="shared" ca="1" si="12"/>
        <v/>
      </c>
    </row>
    <row r="133" spans="1:15" x14ac:dyDescent="0.2">
      <c r="A133" s="33">
        <v>112</v>
      </c>
      <c r="B133" s="33" t="str">
        <f>VLOOKUP(A133,CatModules!B:D,3,FALSE)</f>
        <v>HSS - Health information systems and M&amp;E</v>
      </c>
      <c r="C133" s="33">
        <v>20</v>
      </c>
      <c r="D133" s="34" t="str">
        <f t="shared" ca="1" si="10"/>
        <v>Administrative and finance data sources</v>
      </c>
      <c r="E133" s="50" t="s">
        <v>1396</v>
      </c>
      <c r="F133" s="51" t="s">
        <v>1584</v>
      </c>
      <c r="G133" s="144" t="s">
        <v>1483</v>
      </c>
      <c r="H133" s="149" t="s">
        <v>1680</v>
      </c>
      <c r="I133" s="141" t="str">
        <f t="shared" ca="1" si="11"/>
        <v>Includes establishing systems for periodic (annual) reporting on key health administrative and service availability statistics, such as- Health workforce, inventory of health care providers and institutions; National Health Accounts and sub-accounts; setting up of financial reporting/ accounting systems; annual review of health sector and/or disease program budget and expenditures by funding source; Expenditure studies-e.g. NASA or other spending assessments.</v>
      </c>
      <c r="J133" s="119" t="s">
        <v>2399</v>
      </c>
      <c r="K133" s="120" t="s">
        <v>2892</v>
      </c>
      <c r="L133" s="121" t="s">
        <v>2893</v>
      </c>
      <c r="M133" s="120" t="s">
        <v>2531</v>
      </c>
      <c r="N133" s="122" t="str">
        <f>CONCATENATE(VLOOKUP(A133,CatModules!B:I,8,FALSE),TEXT(IF(A133=A132,RIGHT(N132,2)+1,"1"),"0#"))</f>
        <v>MXA04</v>
      </c>
      <c r="O133" s="122" t="str">
        <f t="shared" ca="1" si="12"/>
        <v/>
      </c>
    </row>
    <row r="134" spans="1:15" x14ac:dyDescent="0.2">
      <c r="A134" s="33">
        <v>112</v>
      </c>
      <c r="B134" s="33" t="str">
        <f>VLOOKUP(A134,CatModules!B:D,3,FALSE)</f>
        <v>HSS - Health information systems and M&amp;E</v>
      </c>
      <c r="C134" s="33">
        <v>25</v>
      </c>
      <c r="D134" s="34" t="str">
        <f t="shared" ca="1" si="10"/>
        <v>Vital registration system</v>
      </c>
      <c r="E134" s="50" t="s">
        <v>551</v>
      </c>
      <c r="F134" s="51" t="s">
        <v>1585</v>
      </c>
      <c r="G134" s="144" t="s">
        <v>1484</v>
      </c>
      <c r="H134" s="132" t="s">
        <v>1440</v>
      </c>
      <c r="I134" s="141" t="str">
        <f t="shared" ca="1" si="11"/>
        <v>Establishing/ strengthening and scale up of  Vital registration information system including Sample Vital Registration systems, strengthening reporting of hospital morbidity and mortality statistics, cause of death, establishment of SMS system of reporting; training of community health workers on reporting vital events, drug stock-outs etc.</v>
      </c>
      <c r="J134" s="119" t="s">
        <v>2400</v>
      </c>
      <c r="K134" s="120" t="s">
        <v>2894</v>
      </c>
      <c r="L134" s="121" t="s">
        <v>2895</v>
      </c>
      <c r="M134" s="120" t="s">
        <v>2532</v>
      </c>
      <c r="N134" s="122" t="str">
        <f>CONCATENATE(VLOOKUP(A134,CatModules!B:I,8,FALSE),TEXT(IF(A134=A133,RIGHT(N133,2)+1,"1"),"0#"))</f>
        <v>MXA05</v>
      </c>
      <c r="O134" s="122" t="str">
        <f t="shared" ca="1" si="12"/>
        <v/>
      </c>
    </row>
    <row r="135" spans="1:15" x14ac:dyDescent="0.2">
      <c r="A135" s="33">
        <v>112</v>
      </c>
      <c r="B135" s="33" t="str">
        <f>VLOOKUP(A135,CatModules!B:D,3,FALSE)</f>
        <v>HSS - Health information systems and M&amp;E</v>
      </c>
      <c r="C135" s="33">
        <v>30</v>
      </c>
      <c r="D135" s="34" t="str">
        <f t="shared" ca="1" si="10"/>
        <v>Other</v>
      </c>
      <c r="E135" s="50" t="s">
        <v>1717</v>
      </c>
      <c r="F135" s="51" t="s">
        <v>1718</v>
      </c>
      <c r="G135" s="144" t="s">
        <v>1719</v>
      </c>
      <c r="H135" s="149" t="s">
        <v>1720</v>
      </c>
      <c r="I135" s="141" t="str">
        <f t="shared" ca="1" si="11"/>
        <v/>
      </c>
      <c r="J135" s="119"/>
      <c r="K135" s="120"/>
      <c r="L135" s="121"/>
      <c r="M135" s="120"/>
      <c r="N135" s="122" t="str">
        <f>CONCATENATE(VLOOKUP(A135,CatModules!B:I,8,FALSE),TEXT(IF(A135=A134,RIGHT(N134,2)+1,"1"),"0#"))</f>
        <v>MXA06</v>
      </c>
      <c r="O135" s="122" t="str">
        <f t="shared" ca="1" si="12"/>
        <v/>
      </c>
    </row>
    <row r="136" spans="1:15" x14ac:dyDescent="0.2">
      <c r="A136" s="33">
        <v>115</v>
      </c>
      <c r="B136" s="33" t="str">
        <f>VLOOKUP(A136,CatModules!B:D,3,FALSE)</f>
        <v>Program management</v>
      </c>
      <c r="C136" s="33">
        <v>5</v>
      </c>
      <c r="D136" s="34" t="str">
        <f t="shared" ca="1" si="10"/>
        <v>Policy, planning, coordination and management</v>
      </c>
      <c r="E136" s="50" t="s">
        <v>2287</v>
      </c>
      <c r="F136" s="51" t="s">
        <v>2824</v>
      </c>
      <c r="G136" s="144" t="s">
        <v>2825</v>
      </c>
      <c r="H136" s="132" t="s">
        <v>2297</v>
      </c>
      <c r="I136" s="141" t="str">
        <f t="shared" ca="1" si="11"/>
        <v>For the three diseases, it could include- national program activities at the administrative level outside the point of health care delivery, such as development of national strategic plans and annual operational plans and budgets; oversight, technical assistance and supervision from national to subnational levels; human resource- planning/ staffing and   overheads, operational costs; coordination with district and local authorities; quarterly meetings, training, and office/IT equipment; partnering process including advocacy and public awareness and communication carried out by partners and the national program; mobilizing leaders to support implementation and sustainability of the program. etc. 
In addition for TB, it could include cross sector policy and planning on TB social determinants and protection (e.g. justice, housing, labour, poverty and social welfare); involvement of Key Affected populations in planning.
For HSS, it could include- activities at the local, district, regional and national levels aimed at integrated planning, programmaing, budgeting and  financing health and disease control programs, integrating national disease strategies and budgets into broader health sector stratetgy, development of comprehensive national strategic plans, health sector budget and annual operational plan; oversight, technical assistance and supervision from national to subnational levels.</v>
      </c>
      <c r="J136" s="54" t="s">
        <v>2405</v>
      </c>
      <c r="K136" s="120" t="s">
        <v>2896</v>
      </c>
      <c r="L136" s="121" t="s">
        <v>2897</v>
      </c>
      <c r="M136" s="120" t="s">
        <v>2533</v>
      </c>
      <c r="N136" s="122" t="str">
        <f>CONCATENATE(VLOOKUP(A136,CatModules!B:I,8,FALSE),TEXT(IF(A136=A135,RIGHT(N135,2)+1,"1"),"0#"))</f>
        <v>MXC01</v>
      </c>
      <c r="O136" s="122" t="str">
        <f t="shared" ca="1" si="12"/>
        <v/>
      </c>
    </row>
    <row r="137" spans="1:15" x14ac:dyDescent="0.2">
      <c r="A137" s="33">
        <v>115</v>
      </c>
      <c r="B137" s="33" t="str">
        <f>VLOOKUP(A137,CatModules!B:D,3,FALSE)</f>
        <v>Program management</v>
      </c>
      <c r="C137" s="33">
        <v>10</v>
      </c>
      <c r="D137" s="34" t="str">
        <f t="shared" ca="1" si="10"/>
        <v>Grant management</v>
      </c>
      <c r="E137" s="50" t="s">
        <v>1395</v>
      </c>
      <c r="F137" s="50" t="s">
        <v>1586</v>
      </c>
      <c r="G137" s="146" t="s">
        <v>1485</v>
      </c>
      <c r="H137" s="151" t="s">
        <v>1681</v>
      </c>
      <c r="I137" s="141" t="str">
        <f t="shared" ca="1" si="11"/>
        <v>Includes specific Global Fund grant management related activities at the PMU/PR/SR level. These could include- development and submission of grant documents; oversight and technical assistance related to Global Fund grant implementation and management and specific Global Fund requirements; improvement of financial management; supervision from PR to SR level (applicable when the national disease control program is not the PR); human resource planning/ staffing and   overheads, operational costs; coordination with national program, district and local authorities;  quarterly meetings, training, and office/IT equipment at PR/SR level; mobilizing leaders to support implementation and sustainability of the program; Financial monitoring and audits.</v>
      </c>
      <c r="J137" s="54" t="s">
        <v>2403</v>
      </c>
      <c r="K137" s="120" t="s">
        <v>2898</v>
      </c>
      <c r="L137" s="121" t="s">
        <v>2899</v>
      </c>
      <c r="M137" s="120" t="s">
        <v>2534</v>
      </c>
      <c r="N137" s="122" t="str">
        <f>CONCATENATE(VLOOKUP(A137,CatModules!B:I,8,FALSE),TEXT(IF(A137=A136,RIGHT(N136,2)+1,"1"),"0#"))</f>
        <v>MXC02</v>
      </c>
      <c r="O137" s="122" t="str">
        <f t="shared" ca="1" si="12"/>
        <v/>
      </c>
    </row>
    <row r="138" spans="1:15" x14ac:dyDescent="0.2">
      <c r="A138" s="33">
        <v>115</v>
      </c>
      <c r="B138" s="33" t="str">
        <f>VLOOKUP(A138,CatModules!B:D,3,FALSE)</f>
        <v>Program management</v>
      </c>
      <c r="C138" s="33">
        <v>15</v>
      </c>
      <c r="D138" s="34" t="str">
        <f t="shared" ca="1" si="10"/>
        <v>Supporting procurement and supply management</v>
      </c>
      <c r="E138" s="58" t="s">
        <v>2559</v>
      </c>
      <c r="F138" s="58" t="s">
        <v>2560</v>
      </c>
      <c r="G138" s="146" t="s">
        <v>2561</v>
      </c>
      <c r="H138" s="151" t="s">
        <v>2562</v>
      </c>
      <c r="I138" s="141" t="str">
        <f t="shared" ca="1" si="11"/>
        <v>This includes interventions supporting the PSM capacity for the disease program. For example- capacity building on PSM, Renovating and equipping warehouses</v>
      </c>
      <c r="J138" s="54" t="s">
        <v>2404</v>
      </c>
      <c r="K138" s="120" t="s">
        <v>2900</v>
      </c>
      <c r="L138" s="121" t="s">
        <v>2901</v>
      </c>
      <c r="M138" s="120" t="s">
        <v>2535</v>
      </c>
      <c r="N138" s="122" t="str">
        <f>CONCATENATE(VLOOKUP(A138,CatModules!B:I,8,FALSE),TEXT(IF(A138=A137,RIGHT(N137,2)+1,"1"),"0#"))</f>
        <v>MXC03</v>
      </c>
      <c r="O138" s="122" t="str">
        <f t="shared" ca="1" si="12"/>
        <v/>
      </c>
    </row>
    <row r="139" spans="1:15" x14ac:dyDescent="0.2">
      <c r="A139" s="33">
        <v>115</v>
      </c>
      <c r="B139" s="33" t="str">
        <f>VLOOKUP(A139,CatModules!B:D,3,FALSE)</f>
        <v>Program management</v>
      </c>
      <c r="C139" s="33">
        <v>20</v>
      </c>
      <c r="D139" s="34" t="str">
        <f t="shared" ca="1" si="10"/>
        <v>Other</v>
      </c>
      <c r="E139" s="50" t="s">
        <v>1717</v>
      </c>
      <c r="F139" s="50" t="s">
        <v>1718</v>
      </c>
      <c r="G139" s="146" t="s">
        <v>1719</v>
      </c>
      <c r="H139" s="151" t="s">
        <v>1720</v>
      </c>
      <c r="I139" s="141" t="str">
        <f t="shared" ca="1" si="11"/>
        <v/>
      </c>
      <c r="J139" s="119"/>
      <c r="K139" s="118"/>
      <c r="L139" s="125"/>
      <c r="M139" s="119"/>
      <c r="N139" s="122" t="str">
        <f>CONCATENATE(VLOOKUP(A139,CatModules!B:I,8,FALSE),TEXT(IF(A139=A138,RIGHT(N138,2)+1,"1"),"0#"))</f>
        <v>MXC04</v>
      </c>
      <c r="O139" s="122" t="str">
        <f t="shared" ca="1" si="12"/>
        <v/>
      </c>
    </row>
    <row r="140" spans="1:15" x14ac:dyDescent="0.2">
      <c r="A140" s="33">
        <v>152</v>
      </c>
      <c r="B140" s="33" t="str">
        <f>VLOOKUP(A140,CatModules!B:D,3,FALSE)</f>
        <v>Results-based Financing</v>
      </c>
      <c r="C140" s="33">
        <v>5</v>
      </c>
      <c r="D140" s="34" t="str">
        <f t="shared" ca="1" si="10"/>
        <v>Results-based financing</v>
      </c>
      <c r="E140" s="50" t="s">
        <v>2238</v>
      </c>
      <c r="F140" s="50" t="s">
        <v>2241</v>
      </c>
      <c r="G140" s="146" t="s">
        <v>2239</v>
      </c>
      <c r="H140" s="124" t="s">
        <v>2240</v>
      </c>
      <c r="I140" s="141" t="str">
        <f t="shared" ca="1" si="11"/>
        <v/>
      </c>
      <c r="J140" s="119"/>
      <c r="K140" s="120"/>
      <c r="L140" s="121"/>
      <c r="M140" s="120"/>
      <c r="N140" s="122" t="str">
        <f>CONCATENATE(VLOOKUP(A140,CatModules!B:I,8,FALSE),TEXT(IF(A140=A139,RIGHT(N139,2)+1,"1"),"0#"))</f>
        <v>MXD01</v>
      </c>
      <c r="O140" s="122" t="str">
        <f t="shared" ca="1" si="12"/>
        <v/>
      </c>
    </row>
    <row r="141" spans="1:15" x14ac:dyDescent="0.2">
      <c r="A141" s="33">
        <v>200</v>
      </c>
      <c r="B141" s="33" t="str">
        <f>VLOOKUP(A141,CatModules!B:D,3,FALSE)</f>
        <v>Other</v>
      </c>
      <c r="C141" s="33">
        <v>5</v>
      </c>
      <c r="D141" s="34" t="str">
        <f t="shared" ca="1" si="10"/>
        <v>Other</v>
      </c>
      <c r="E141" s="50" t="s">
        <v>1717</v>
      </c>
      <c r="F141" s="50" t="s">
        <v>1718</v>
      </c>
      <c r="G141" s="146" t="s">
        <v>1719</v>
      </c>
      <c r="H141" s="151" t="s">
        <v>3453</v>
      </c>
      <c r="I141" s="141" t="str">
        <f t="shared" ca="1" si="11"/>
        <v>To be used only after prior consent from the Global Fund in exceptional circumstances when the envisaged interventions cannot be covered by any of the standard modules and interventions.</v>
      </c>
      <c r="J141" s="142" t="s">
        <v>3481</v>
      </c>
      <c r="K141" s="142" t="s">
        <v>3483</v>
      </c>
      <c r="L141" s="143" t="s">
        <v>3484</v>
      </c>
      <c r="M141" s="142" t="s">
        <v>3487</v>
      </c>
      <c r="N141" s="122" t="str">
        <f>CONCATENATE(VLOOKUP(A141,CatModules!B:I,8,FALSE),TEXT(IF(A141=A140,RIGHT(N140,2)+1,"1"),"0#"))</f>
        <v>MXE01</v>
      </c>
      <c r="O141" s="122" t="str">
        <f t="shared" ca="1" si="12"/>
        <v/>
      </c>
    </row>
    <row r="142" spans="1:15" x14ac:dyDescent="0.2">
      <c r="H142" s="119"/>
      <c r="J142" s="119"/>
      <c r="K142" s="119"/>
      <c r="L142" s="126"/>
      <c r="M142" s="119"/>
      <c r="N142" s="122"/>
      <c r="O142" s="122"/>
    </row>
    <row r="143" spans="1:15" x14ac:dyDescent="0.2">
      <c r="H143" s="119"/>
      <c r="J143" s="119"/>
      <c r="K143" s="119"/>
      <c r="L143" s="126"/>
      <c r="M143" s="119"/>
      <c r="N143" s="122"/>
      <c r="O143" s="122"/>
    </row>
    <row r="144" spans="1:15" x14ac:dyDescent="0.2">
      <c r="G144" s="114" t="s">
        <v>3488</v>
      </c>
      <c r="J144" s="142" t="s">
        <v>3482</v>
      </c>
      <c r="K144" s="142" t="s">
        <v>3485</v>
      </c>
      <c r="L144" s="143" t="s">
        <v>3486</v>
      </c>
      <c r="M144" s="142" t="s">
        <v>3489</v>
      </c>
    </row>
  </sheetData>
  <sheetProtection password="C911" sheet="1" objects="1" scenarios="1" formatCells="0"/>
  <sortState ref="A2:L145">
    <sortCondition ref="A2:A145"/>
    <sortCondition ref="C2:C145"/>
  </sortState>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75" zoomScaleNormal="75" workbookViewId="0">
      <pane ySplit="1" topLeftCell="A2" activePane="bottomLeft" state="frozen"/>
      <selection activeCell="A2" sqref="A2:V5"/>
      <selection pane="bottomLeft" activeCell="H17" sqref="H17"/>
    </sheetView>
  </sheetViews>
  <sheetFormatPr defaultRowHeight="14.25" x14ac:dyDescent="0.2"/>
  <cols>
    <col min="1" max="1" width="10.140625" style="1" bestFit="1" customWidth="1"/>
    <col min="2" max="2" width="10.85546875" style="1" bestFit="1" customWidth="1"/>
    <col min="3" max="3" width="10.85546875" style="1" customWidth="1"/>
    <col min="4" max="4" width="45.85546875" style="56" bestFit="1" customWidth="1"/>
    <col min="5" max="5" width="27.5703125" style="56" customWidth="1"/>
    <col min="6" max="6" width="27.28515625" style="56" customWidth="1"/>
    <col min="7" max="7" width="27.7109375" style="56" customWidth="1"/>
    <col min="8" max="16384" width="9.140625" style="1"/>
  </cols>
  <sheetData>
    <row r="1" spans="1:7" s="29" customFormat="1" ht="15" x14ac:dyDescent="0.25">
      <c r="A1" s="29" t="s">
        <v>1371</v>
      </c>
      <c r="B1" s="29" t="s">
        <v>1421</v>
      </c>
      <c r="C1" s="29" t="s">
        <v>608</v>
      </c>
      <c r="D1" s="55" t="s">
        <v>1422</v>
      </c>
      <c r="E1" s="55" t="s">
        <v>1423</v>
      </c>
      <c r="F1" s="55" t="s">
        <v>1424</v>
      </c>
      <c r="G1" s="55" t="s">
        <v>1425</v>
      </c>
    </row>
    <row r="2" spans="1:7" x14ac:dyDescent="0.2">
      <c r="A2" s="1" t="s">
        <v>2553</v>
      </c>
      <c r="B2" s="1">
        <v>10</v>
      </c>
      <c r="C2" s="1" t="str">
        <f t="shared" ref="C2:C25" ca="1" si="0">OFFSET(D2,0,LangOffset,1,1)</f>
        <v>HMIS</v>
      </c>
      <c r="D2" s="56" t="s">
        <v>41</v>
      </c>
      <c r="E2" s="56" t="s">
        <v>41</v>
      </c>
      <c r="F2" s="56" t="s">
        <v>646</v>
      </c>
      <c r="G2" s="56" t="s">
        <v>1426</v>
      </c>
    </row>
    <row r="3" spans="1:7" x14ac:dyDescent="0.2">
      <c r="A3" s="1" t="s">
        <v>2553</v>
      </c>
      <c r="B3" s="1">
        <v>20</v>
      </c>
      <c r="C3" s="1" t="str">
        <f t="shared" ca="1" si="0"/>
        <v>Patient records</v>
      </c>
      <c r="D3" s="56" t="s">
        <v>40</v>
      </c>
      <c r="E3" s="56" t="s">
        <v>647</v>
      </c>
      <c r="F3" s="56" t="s">
        <v>648</v>
      </c>
      <c r="G3" s="56" t="s">
        <v>1427</v>
      </c>
    </row>
    <row r="4" spans="1:7" x14ac:dyDescent="0.2">
      <c r="A4" s="1" t="s">
        <v>2455</v>
      </c>
      <c r="B4" s="1">
        <v>30</v>
      </c>
      <c r="C4" s="1" t="str">
        <f t="shared" ca="1" si="0"/>
        <v>Training records</v>
      </c>
      <c r="D4" s="56" t="s">
        <v>39</v>
      </c>
      <c r="E4" s="56" t="s">
        <v>649</v>
      </c>
      <c r="F4" s="56" t="s">
        <v>650</v>
      </c>
      <c r="G4" s="56" t="s">
        <v>1428</v>
      </c>
    </row>
    <row r="5" spans="1:7" x14ac:dyDescent="0.2">
      <c r="A5" s="1" t="s">
        <v>2553</v>
      </c>
      <c r="B5" s="1">
        <v>40</v>
      </c>
      <c r="C5" s="1" t="str">
        <f t="shared" ca="1" si="0"/>
        <v>MICS (Multiple Indicator Cluster Survey)</v>
      </c>
      <c r="D5" s="56" t="s">
        <v>38</v>
      </c>
      <c r="E5" s="56" t="s">
        <v>651</v>
      </c>
      <c r="F5" s="56" t="s">
        <v>652</v>
      </c>
      <c r="G5" s="56" t="s">
        <v>653</v>
      </c>
    </row>
    <row r="6" spans="1:7" x14ac:dyDescent="0.2">
      <c r="A6" s="1" t="s">
        <v>2553</v>
      </c>
      <c r="B6" s="1">
        <v>50</v>
      </c>
      <c r="C6" s="1" t="str">
        <f t="shared" ca="1" si="0"/>
        <v>DHS/DHS+ (Demographic and Health
Survey)</v>
      </c>
      <c r="D6" s="56" t="s">
        <v>37</v>
      </c>
      <c r="E6" s="56" t="s">
        <v>654</v>
      </c>
      <c r="F6" s="56" t="s">
        <v>655</v>
      </c>
      <c r="G6" s="56" t="s">
        <v>656</v>
      </c>
    </row>
    <row r="7" spans="1:7" x14ac:dyDescent="0.2">
      <c r="A7" s="1" t="s">
        <v>2554</v>
      </c>
      <c r="B7" s="1">
        <v>60</v>
      </c>
      <c r="C7" s="1" t="str">
        <f t="shared" ca="1" si="0"/>
        <v>AIS (AIDS Indicator Survey)</v>
      </c>
      <c r="D7" s="56" t="s">
        <v>36</v>
      </c>
      <c r="E7" s="56" t="s">
        <v>657</v>
      </c>
      <c r="F7" s="56" t="s">
        <v>658</v>
      </c>
      <c r="G7" s="56" t="s">
        <v>659</v>
      </c>
    </row>
    <row r="8" spans="1:7" x14ac:dyDescent="0.2">
      <c r="A8" s="1" t="s">
        <v>2554</v>
      </c>
      <c r="B8" s="1">
        <v>70</v>
      </c>
      <c r="C8" s="1" t="str">
        <f t="shared" ca="1" si="0"/>
        <v>BSS (Behavioral Surveillance Survey)</v>
      </c>
      <c r="D8" s="56" t="s">
        <v>35</v>
      </c>
      <c r="E8" s="56" t="s">
        <v>660</v>
      </c>
      <c r="F8" s="56" t="s">
        <v>661</v>
      </c>
      <c r="G8" s="56" t="s">
        <v>662</v>
      </c>
    </row>
    <row r="9" spans="1:7" x14ac:dyDescent="0.2">
      <c r="A9" s="1" t="s">
        <v>2455</v>
      </c>
      <c r="B9" s="1">
        <v>80</v>
      </c>
      <c r="C9" s="1" t="str">
        <f t="shared" ca="1" si="0"/>
        <v>Health Facility survey</v>
      </c>
      <c r="D9" s="56" t="s">
        <v>34</v>
      </c>
      <c r="E9" s="56" t="s">
        <v>663</v>
      </c>
      <c r="F9" s="56" t="s">
        <v>664</v>
      </c>
      <c r="G9" s="56" t="s">
        <v>665</v>
      </c>
    </row>
    <row r="10" spans="1:7" x14ac:dyDescent="0.2">
      <c r="A10" s="1" t="s">
        <v>2455</v>
      </c>
      <c r="B10" s="1">
        <v>90</v>
      </c>
      <c r="C10" s="1" t="str">
        <f t="shared" ca="1" si="0"/>
        <v>SAMS (Service Availability Mapping
Survey)</v>
      </c>
      <c r="D10" s="56" t="s">
        <v>33</v>
      </c>
      <c r="E10" s="56" t="s">
        <v>666</v>
      </c>
      <c r="F10" s="56" t="s">
        <v>667</v>
      </c>
      <c r="G10" s="56" t="s">
        <v>668</v>
      </c>
    </row>
    <row r="11" spans="1:7" x14ac:dyDescent="0.2">
      <c r="A11" s="1" t="s">
        <v>2455</v>
      </c>
      <c r="B11" s="1">
        <v>100</v>
      </c>
      <c r="C11" s="1" t="str">
        <f t="shared" ca="1" si="0"/>
        <v>Households survey</v>
      </c>
      <c r="D11" s="56" t="s">
        <v>32</v>
      </c>
      <c r="E11" s="56" t="s">
        <v>669</v>
      </c>
      <c r="F11" s="56" t="s">
        <v>670</v>
      </c>
      <c r="G11" s="56" t="s">
        <v>671</v>
      </c>
    </row>
    <row r="12" spans="1:7" x14ac:dyDescent="0.2">
      <c r="A12" s="1" t="s">
        <v>2554</v>
      </c>
      <c r="B12" s="1">
        <v>110</v>
      </c>
      <c r="C12" s="1" t="str">
        <f t="shared" ca="1" si="0"/>
        <v>Specific surveys and research (specify)</v>
      </c>
      <c r="D12" s="56" t="s">
        <v>31</v>
      </c>
      <c r="E12" s="56" t="s">
        <v>672</v>
      </c>
      <c r="F12" s="56" t="s">
        <v>673</v>
      </c>
      <c r="G12" s="56" t="s">
        <v>674</v>
      </c>
    </row>
    <row r="13" spans="1:7" x14ac:dyDescent="0.2">
      <c r="A13" s="1" t="s">
        <v>2553</v>
      </c>
      <c r="B13" s="1">
        <v>120</v>
      </c>
      <c r="C13" s="1" t="str">
        <f t="shared" ca="1" si="0"/>
        <v>Reports (specify)</v>
      </c>
      <c r="D13" s="56" t="s">
        <v>30</v>
      </c>
      <c r="E13" s="56" t="s">
        <v>675</v>
      </c>
      <c r="F13" s="56" t="s">
        <v>676</v>
      </c>
      <c r="G13" s="56" t="s">
        <v>1429</v>
      </c>
    </row>
    <row r="14" spans="1:7" x14ac:dyDescent="0.2">
      <c r="A14" s="1" t="s">
        <v>2455</v>
      </c>
      <c r="B14" s="1">
        <v>130</v>
      </c>
      <c r="C14" s="1" t="str">
        <f t="shared" ca="1" si="0"/>
        <v>Vital and disease-specific registry</v>
      </c>
      <c r="D14" s="56" t="s">
        <v>29</v>
      </c>
      <c r="E14" s="56" t="s">
        <v>677</v>
      </c>
      <c r="F14" s="56" t="s">
        <v>678</v>
      </c>
      <c r="G14" s="56" t="s">
        <v>1430</v>
      </c>
    </row>
    <row r="15" spans="1:7" x14ac:dyDescent="0.2">
      <c r="A15" s="1" t="s">
        <v>2554</v>
      </c>
      <c r="B15" s="1">
        <v>140</v>
      </c>
      <c r="C15" s="1" t="str">
        <f t="shared" ca="1" si="0"/>
        <v>Operational Research</v>
      </c>
      <c r="D15" s="56" t="s">
        <v>28</v>
      </c>
      <c r="E15" s="56" t="s">
        <v>635</v>
      </c>
      <c r="F15" s="56" t="s">
        <v>636</v>
      </c>
      <c r="G15" s="56" t="s">
        <v>1431</v>
      </c>
    </row>
    <row r="16" spans="1:7" x14ac:dyDescent="0.2">
      <c r="A16" s="1" t="s">
        <v>2455</v>
      </c>
      <c r="B16" s="1">
        <v>150</v>
      </c>
      <c r="C16" s="1" t="str">
        <f t="shared" ca="1" si="0"/>
        <v>Health Provider survey</v>
      </c>
      <c r="D16" s="56" t="s">
        <v>27</v>
      </c>
      <c r="E16" s="56" t="s">
        <v>679</v>
      </c>
      <c r="F16" s="56" t="s">
        <v>680</v>
      </c>
      <c r="G16" s="56" t="s">
        <v>681</v>
      </c>
    </row>
    <row r="17" spans="1:7" x14ac:dyDescent="0.2">
      <c r="A17" s="1" t="s">
        <v>2459</v>
      </c>
      <c r="B17" s="1">
        <v>160</v>
      </c>
      <c r="C17" s="1" t="str">
        <f t="shared" ca="1" si="0"/>
        <v>National Health Account</v>
      </c>
      <c r="D17" s="56" t="s">
        <v>26</v>
      </c>
      <c r="E17" s="56" t="s">
        <v>682</v>
      </c>
      <c r="F17" s="56" t="s">
        <v>683</v>
      </c>
      <c r="G17" s="56" t="s">
        <v>684</v>
      </c>
    </row>
    <row r="18" spans="1:7" x14ac:dyDescent="0.2">
      <c r="A18" s="1" t="s">
        <v>2459</v>
      </c>
      <c r="B18" s="1">
        <v>170</v>
      </c>
      <c r="C18" s="1" t="str">
        <f t="shared" ca="1" si="0"/>
        <v>Administrative records</v>
      </c>
      <c r="D18" s="56" t="s">
        <v>25</v>
      </c>
      <c r="E18" s="56" t="s">
        <v>685</v>
      </c>
      <c r="F18" s="56" t="s">
        <v>686</v>
      </c>
      <c r="G18" s="56" t="s">
        <v>1432</v>
      </c>
    </row>
    <row r="19" spans="1:7" x14ac:dyDescent="0.2">
      <c r="A19" s="1" t="s">
        <v>2457</v>
      </c>
      <c r="B19" s="1">
        <v>300</v>
      </c>
      <c r="C19" s="1" t="str">
        <f t="shared" ca="1" si="0"/>
        <v>R&amp;R TB system, quarterly reports</v>
      </c>
      <c r="D19" s="56" t="s">
        <v>48</v>
      </c>
      <c r="E19" s="56" t="s">
        <v>687</v>
      </c>
      <c r="F19" s="56" t="s">
        <v>688</v>
      </c>
      <c r="G19" s="56" t="s">
        <v>1433</v>
      </c>
    </row>
    <row r="20" spans="1:7" x14ac:dyDescent="0.2">
      <c r="A20" s="1" t="s">
        <v>2457</v>
      </c>
      <c r="B20" s="1">
        <v>310</v>
      </c>
      <c r="C20" s="1" t="str">
        <f t="shared" ca="1" si="0"/>
        <v xml:space="preserve">R&amp;R TB system, yearly management report </v>
      </c>
      <c r="D20" s="56" t="s">
        <v>47</v>
      </c>
      <c r="E20" s="56" t="s">
        <v>689</v>
      </c>
      <c r="F20" s="56" t="s">
        <v>690</v>
      </c>
      <c r="G20" s="56" t="s">
        <v>1434</v>
      </c>
    </row>
    <row r="21" spans="1:7" x14ac:dyDescent="0.2">
      <c r="A21" s="1" t="s">
        <v>2457</v>
      </c>
      <c r="B21" s="1">
        <v>320</v>
      </c>
      <c r="C21" s="1" t="str">
        <f t="shared" ca="1" si="0"/>
        <v>TB prevalence survey</v>
      </c>
      <c r="D21" s="56" t="s">
        <v>46</v>
      </c>
      <c r="E21" s="56" t="s">
        <v>691</v>
      </c>
      <c r="F21" s="56" t="s">
        <v>692</v>
      </c>
      <c r="G21" s="56" t="s">
        <v>1435</v>
      </c>
    </row>
    <row r="22" spans="1:7" x14ac:dyDescent="0.2">
      <c r="A22" s="1" t="s">
        <v>2457</v>
      </c>
      <c r="B22" s="1">
        <v>330</v>
      </c>
      <c r="C22" s="1" t="str">
        <f t="shared" ca="1" si="0"/>
        <v>TB patient register</v>
      </c>
      <c r="D22" s="56" t="s">
        <v>45</v>
      </c>
      <c r="E22" s="56" t="s">
        <v>693</v>
      </c>
      <c r="F22" s="56" t="s">
        <v>694</v>
      </c>
      <c r="G22" s="56" t="s">
        <v>1436</v>
      </c>
    </row>
    <row r="23" spans="1:7" x14ac:dyDescent="0.2">
      <c r="A23" s="1" t="s">
        <v>2457</v>
      </c>
      <c r="B23" s="1">
        <v>340</v>
      </c>
      <c r="C23" s="1" t="str">
        <f t="shared" ca="1" si="0"/>
        <v>TB laboratory register</v>
      </c>
      <c r="D23" s="56" t="s">
        <v>44</v>
      </c>
      <c r="E23" s="56" t="s">
        <v>695</v>
      </c>
      <c r="F23" s="56" t="s">
        <v>696</v>
      </c>
      <c r="G23" s="56" t="s">
        <v>1437</v>
      </c>
    </row>
    <row r="24" spans="1:7" x14ac:dyDescent="0.2">
      <c r="A24" s="1" t="s">
        <v>2457</v>
      </c>
      <c r="B24" s="1">
        <v>350</v>
      </c>
      <c r="C24" s="1" t="str">
        <f t="shared" ca="1" si="0"/>
        <v>TB treatment card</v>
      </c>
      <c r="D24" s="56" t="s">
        <v>43</v>
      </c>
      <c r="E24" s="56" t="s">
        <v>697</v>
      </c>
      <c r="F24" s="56" t="s">
        <v>698</v>
      </c>
      <c r="G24" s="56" t="s">
        <v>1438</v>
      </c>
    </row>
    <row r="25" spans="1:7" x14ac:dyDescent="0.2">
      <c r="A25" s="1" t="s">
        <v>2457</v>
      </c>
      <c r="B25" s="1">
        <v>360</v>
      </c>
      <c r="C25" s="1" t="str">
        <f t="shared" ca="1" si="0"/>
        <v>Specify- Reports, Surveys, Questionnaires etc.</v>
      </c>
      <c r="D25" s="56" t="s">
        <v>42</v>
      </c>
      <c r="E25" s="56" t="s">
        <v>699</v>
      </c>
      <c r="F25" s="56" t="s">
        <v>700</v>
      </c>
      <c r="G25" s="56" t="s">
        <v>1439</v>
      </c>
    </row>
    <row r="26" spans="1:7" x14ac:dyDescent="0.2">
      <c r="A26" s="1" t="s">
        <v>1380</v>
      </c>
      <c r="B26" s="1">
        <v>500</v>
      </c>
      <c r="C26" s="1" t="str">
        <f t="shared" ref="C26:C31" ca="1" si="1">OFFSET(D26,0,LangOffset,1,1)</f>
        <v>MIS (Malaria Indicator Survey)</v>
      </c>
      <c r="D26" s="56" t="s">
        <v>53</v>
      </c>
      <c r="E26" s="56" t="s">
        <v>701</v>
      </c>
      <c r="F26" s="56" t="s">
        <v>702</v>
      </c>
      <c r="G26" s="56" t="s">
        <v>703</v>
      </c>
    </row>
    <row r="27" spans="1:7" x14ac:dyDescent="0.2">
      <c r="A27" s="1" t="s">
        <v>1380</v>
      </c>
      <c r="B27" s="1">
        <v>510</v>
      </c>
      <c r="C27" s="1" t="str">
        <f t="shared" ca="1" si="1"/>
        <v>Situation Analysis</v>
      </c>
      <c r="D27" s="56" t="s">
        <v>52</v>
      </c>
      <c r="E27" s="56" t="s">
        <v>704</v>
      </c>
      <c r="F27" s="56" t="s">
        <v>705</v>
      </c>
      <c r="G27" s="56" t="s">
        <v>706</v>
      </c>
    </row>
    <row r="28" spans="1:7" x14ac:dyDescent="0.2">
      <c r="A28" s="1" t="s">
        <v>1380</v>
      </c>
      <c r="B28" s="1">
        <v>520</v>
      </c>
      <c r="C28" s="1" t="str">
        <f t="shared" ca="1" si="1"/>
        <v>Key informant survey</v>
      </c>
      <c r="D28" s="56" t="s">
        <v>51</v>
      </c>
      <c r="E28" s="56" t="s">
        <v>707</v>
      </c>
      <c r="F28" s="56" t="s">
        <v>708</v>
      </c>
      <c r="G28" s="56" t="s">
        <v>709</v>
      </c>
    </row>
    <row r="29" spans="1:7" x14ac:dyDescent="0.2">
      <c r="A29" s="1" t="s">
        <v>1380</v>
      </c>
      <c r="B29" s="1">
        <v>530</v>
      </c>
      <c r="C29" s="1" t="str">
        <f t="shared" ca="1" si="1"/>
        <v>Surveillance systems</v>
      </c>
      <c r="D29" s="56" t="s">
        <v>50</v>
      </c>
      <c r="E29" s="56" t="s">
        <v>710</v>
      </c>
      <c r="F29" s="56" t="s">
        <v>711</v>
      </c>
      <c r="G29" s="56" t="s">
        <v>1441</v>
      </c>
    </row>
    <row r="30" spans="1:7" x14ac:dyDescent="0.2">
      <c r="A30" s="1" t="s">
        <v>2455</v>
      </c>
      <c r="B30" s="1">
        <v>535</v>
      </c>
      <c r="C30" s="1" t="str">
        <f t="shared" ca="1" si="1"/>
        <v>Modelled</v>
      </c>
      <c r="D30" s="271" t="s">
        <v>4459</v>
      </c>
      <c r="E30" s="271" t="s">
        <v>4519</v>
      </c>
      <c r="F30" s="271" t="s">
        <v>4517</v>
      </c>
      <c r="G30" s="271" t="s">
        <v>4518</v>
      </c>
    </row>
    <row r="31" spans="1:7" x14ac:dyDescent="0.2">
      <c r="A31" s="1" t="s">
        <v>1380</v>
      </c>
      <c r="B31" s="1">
        <v>540</v>
      </c>
      <c r="C31" s="1" t="str">
        <f t="shared" ca="1" si="1"/>
        <v>Other survey, specify</v>
      </c>
      <c r="D31" s="56" t="s">
        <v>49</v>
      </c>
      <c r="E31" s="56" t="s">
        <v>712</v>
      </c>
      <c r="F31" s="56" t="s">
        <v>713</v>
      </c>
      <c r="G31" s="56" t="s">
        <v>714</v>
      </c>
    </row>
  </sheetData>
  <sheetProtection password="C911"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0"/>
  <sheetViews>
    <sheetView workbookViewId="0">
      <pane ySplit="1" topLeftCell="A2" activePane="bottomLeft" state="frozen"/>
      <selection pane="bottomLeft" activeCell="A2" sqref="A2"/>
    </sheetView>
  </sheetViews>
  <sheetFormatPr defaultRowHeight="12.75" x14ac:dyDescent="0.2"/>
  <cols>
    <col min="2" max="2" width="15.42578125" bestFit="1" customWidth="1"/>
    <col min="3" max="3" width="15" bestFit="1" customWidth="1"/>
    <col min="4" max="4" width="34.140625" bestFit="1" customWidth="1"/>
  </cols>
  <sheetData>
    <row r="1" spans="1:4" x14ac:dyDescent="0.2">
      <c r="A1" t="s">
        <v>1833</v>
      </c>
      <c r="B1" t="s">
        <v>1834</v>
      </c>
      <c r="C1" t="s">
        <v>1835</v>
      </c>
      <c r="D1" t="s">
        <v>1836</v>
      </c>
    </row>
    <row r="2" spans="1:4" x14ac:dyDescent="0.2">
      <c r="A2">
        <v>151</v>
      </c>
      <c r="B2" t="s">
        <v>1837</v>
      </c>
      <c r="C2" t="s">
        <v>1837</v>
      </c>
      <c r="D2" t="s">
        <v>71</v>
      </c>
    </row>
    <row r="3" spans="1:4" x14ac:dyDescent="0.2">
      <c r="A3">
        <v>5</v>
      </c>
      <c r="B3" t="s">
        <v>1838</v>
      </c>
      <c r="C3" t="s">
        <v>1838</v>
      </c>
      <c r="D3" t="s">
        <v>1839</v>
      </c>
    </row>
    <row r="4" spans="1:4" x14ac:dyDescent="0.2">
      <c r="A4">
        <v>198</v>
      </c>
      <c r="B4" t="s">
        <v>1840</v>
      </c>
      <c r="C4" t="s">
        <v>1840</v>
      </c>
      <c r="D4" t="s">
        <v>78</v>
      </c>
    </row>
    <row r="5" spans="1:4" x14ac:dyDescent="0.2">
      <c r="A5">
        <v>52</v>
      </c>
      <c r="B5" t="s">
        <v>1841</v>
      </c>
      <c r="C5" t="s">
        <v>1841</v>
      </c>
      <c r="D5" t="s">
        <v>81</v>
      </c>
    </row>
    <row r="6" spans="1:4" x14ac:dyDescent="0.2">
      <c r="A6">
        <v>234</v>
      </c>
      <c r="B6" t="s">
        <v>1842</v>
      </c>
      <c r="C6" t="s">
        <v>1842</v>
      </c>
      <c r="D6" t="s">
        <v>1843</v>
      </c>
    </row>
    <row r="7" spans="1:4" x14ac:dyDescent="0.2">
      <c r="A7">
        <v>199</v>
      </c>
      <c r="B7" t="s">
        <v>1844</v>
      </c>
      <c r="C7" t="s">
        <v>1844</v>
      </c>
      <c r="D7" t="s">
        <v>1845</v>
      </c>
    </row>
    <row r="8" spans="1:4" x14ac:dyDescent="0.2">
      <c r="A8">
        <v>43</v>
      </c>
      <c r="B8" t="s">
        <v>1846</v>
      </c>
      <c r="C8" t="s">
        <v>1846</v>
      </c>
      <c r="D8" t="s">
        <v>83</v>
      </c>
    </row>
    <row r="9" spans="1:4" x14ac:dyDescent="0.2">
      <c r="A9">
        <v>106</v>
      </c>
      <c r="B9" t="s">
        <v>1847</v>
      </c>
      <c r="C9" t="s">
        <v>1847</v>
      </c>
      <c r="D9" t="s">
        <v>1848</v>
      </c>
    </row>
    <row r="10" spans="1:4" x14ac:dyDescent="0.2">
      <c r="A10">
        <v>107</v>
      </c>
      <c r="B10" t="s">
        <v>1849</v>
      </c>
      <c r="C10" t="s">
        <v>1849</v>
      </c>
      <c r="D10" t="s">
        <v>1850</v>
      </c>
    </row>
    <row r="11" spans="1:4" x14ac:dyDescent="0.2">
      <c r="A11">
        <v>92</v>
      </c>
      <c r="B11" t="s">
        <v>1851</v>
      </c>
      <c r="C11" t="s">
        <v>1851</v>
      </c>
      <c r="D11" t="s">
        <v>87</v>
      </c>
    </row>
    <row r="12" spans="1:4" x14ac:dyDescent="0.2">
      <c r="A12">
        <v>160</v>
      </c>
      <c r="B12" t="s">
        <v>1852</v>
      </c>
      <c r="C12" t="s">
        <v>1852</v>
      </c>
      <c r="D12" t="s">
        <v>92</v>
      </c>
    </row>
    <row r="13" spans="1:4" x14ac:dyDescent="0.2">
      <c r="A13">
        <v>108</v>
      </c>
      <c r="B13" t="s">
        <v>1853</v>
      </c>
      <c r="C13" t="s">
        <v>1853</v>
      </c>
      <c r="D13" t="s">
        <v>1854</v>
      </c>
    </row>
    <row r="14" spans="1:4" x14ac:dyDescent="0.2">
      <c r="A14">
        <v>222</v>
      </c>
      <c r="B14" t="s">
        <v>1855</v>
      </c>
      <c r="C14" t="s">
        <v>1855</v>
      </c>
      <c r="D14" t="s">
        <v>1856</v>
      </c>
    </row>
    <row r="15" spans="1:4" x14ac:dyDescent="0.2">
      <c r="A15">
        <v>213</v>
      </c>
      <c r="B15" t="s">
        <v>1857</v>
      </c>
      <c r="C15" t="s">
        <v>1857</v>
      </c>
      <c r="D15" t="s">
        <v>1858</v>
      </c>
    </row>
    <row r="16" spans="1:4" x14ac:dyDescent="0.2">
      <c r="A16">
        <v>161</v>
      </c>
      <c r="B16" t="s">
        <v>1859</v>
      </c>
      <c r="C16" t="s">
        <v>1859</v>
      </c>
      <c r="D16" t="s">
        <v>98</v>
      </c>
    </row>
    <row r="17" spans="1:4" x14ac:dyDescent="0.2">
      <c r="A17">
        <v>109</v>
      </c>
      <c r="B17" t="s">
        <v>1860</v>
      </c>
      <c r="C17" t="s">
        <v>1860</v>
      </c>
      <c r="D17" t="s">
        <v>1861</v>
      </c>
    </row>
    <row r="18" spans="1:4" x14ac:dyDescent="0.2">
      <c r="A18">
        <v>162</v>
      </c>
      <c r="B18" t="s">
        <v>1862</v>
      </c>
      <c r="C18" t="s">
        <v>1862</v>
      </c>
      <c r="D18" t="s">
        <v>1863</v>
      </c>
    </row>
    <row r="19" spans="1:4" x14ac:dyDescent="0.2">
      <c r="A19">
        <v>152</v>
      </c>
      <c r="B19" t="s">
        <v>1864</v>
      </c>
      <c r="C19" t="s">
        <v>1865</v>
      </c>
      <c r="D19" t="s">
        <v>101</v>
      </c>
    </row>
    <row r="20" spans="1:4" x14ac:dyDescent="0.2">
      <c r="A20">
        <v>110</v>
      </c>
      <c r="B20" t="s">
        <v>1866</v>
      </c>
      <c r="C20" t="s">
        <v>1866</v>
      </c>
      <c r="D20" t="s">
        <v>1867</v>
      </c>
    </row>
    <row r="21" spans="1:4" x14ac:dyDescent="0.2">
      <c r="A21">
        <v>178</v>
      </c>
      <c r="B21" t="s">
        <v>1868</v>
      </c>
      <c r="C21" t="s">
        <v>1868</v>
      </c>
      <c r="D21" t="s">
        <v>109</v>
      </c>
    </row>
    <row r="22" spans="1:4" x14ac:dyDescent="0.2">
      <c r="A22">
        <v>214</v>
      </c>
      <c r="B22" t="s">
        <v>1869</v>
      </c>
      <c r="C22" t="s">
        <v>1870</v>
      </c>
      <c r="D22" t="s">
        <v>1871</v>
      </c>
    </row>
    <row r="23" spans="1:4" x14ac:dyDescent="0.2">
      <c r="A23">
        <v>80</v>
      </c>
      <c r="B23" t="s">
        <v>1870</v>
      </c>
      <c r="C23" t="s">
        <v>1872</v>
      </c>
      <c r="D23" t="s">
        <v>112</v>
      </c>
    </row>
    <row r="24" spans="1:4" x14ac:dyDescent="0.2">
      <c r="A24">
        <v>64</v>
      </c>
      <c r="B24" t="s">
        <v>1873</v>
      </c>
      <c r="C24" t="s">
        <v>1873</v>
      </c>
      <c r="D24" t="s">
        <v>115</v>
      </c>
    </row>
    <row r="25" spans="1:4" x14ac:dyDescent="0.2">
      <c r="A25">
        <v>88</v>
      </c>
      <c r="B25" t="s">
        <v>1874</v>
      </c>
      <c r="C25" t="s">
        <v>1874</v>
      </c>
      <c r="D25" t="s">
        <v>1875</v>
      </c>
    </row>
    <row r="26" spans="1:4" x14ac:dyDescent="0.2">
      <c r="A26">
        <v>153</v>
      </c>
      <c r="B26" t="s">
        <v>1876</v>
      </c>
      <c r="C26" t="s">
        <v>1876</v>
      </c>
      <c r="D26" t="s">
        <v>124</v>
      </c>
    </row>
    <row r="27" spans="1:4" x14ac:dyDescent="0.2">
      <c r="A27">
        <v>93</v>
      </c>
      <c r="B27" t="s">
        <v>1877</v>
      </c>
      <c r="C27" t="s">
        <v>1877</v>
      </c>
      <c r="D27" t="s">
        <v>125</v>
      </c>
    </row>
    <row r="28" spans="1:4" x14ac:dyDescent="0.2">
      <c r="A28">
        <v>200</v>
      </c>
      <c r="B28" t="s">
        <v>1878</v>
      </c>
      <c r="C28" t="s">
        <v>1878</v>
      </c>
      <c r="D28" t="s">
        <v>131</v>
      </c>
    </row>
    <row r="29" spans="1:4" x14ac:dyDescent="0.2">
      <c r="A29">
        <v>59</v>
      </c>
      <c r="B29" t="s">
        <v>1879</v>
      </c>
      <c r="C29" t="s">
        <v>1880</v>
      </c>
      <c r="D29" t="s">
        <v>133</v>
      </c>
    </row>
    <row r="30" spans="1:4" x14ac:dyDescent="0.2">
      <c r="A30">
        <v>94</v>
      </c>
      <c r="B30" t="s">
        <v>1881</v>
      </c>
      <c r="C30" t="s">
        <v>1881</v>
      </c>
      <c r="D30" t="s">
        <v>136</v>
      </c>
    </row>
    <row r="31" spans="1:4" x14ac:dyDescent="0.2">
      <c r="A31">
        <v>111</v>
      </c>
      <c r="B31" t="s">
        <v>1882</v>
      </c>
      <c r="C31" t="s">
        <v>1882</v>
      </c>
      <c r="D31" t="s">
        <v>1883</v>
      </c>
    </row>
    <row r="32" spans="1:4" x14ac:dyDescent="0.2">
      <c r="A32">
        <v>140</v>
      </c>
      <c r="B32" t="s">
        <v>1884</v>
      </c>
      <c r="C32" t="s">
        <v>1885</v>
      </c>
      <c r="D32" t="s">
        <v>1886</v>
      </c>
    </row>
    <row r="33" spans="1:4" x14ac:dyDescent="0.2">
      <c r="A33">
        <v>179</v>
      </c>
      <c r="B33" t="s">
        <v>1887</v>
      </c>
      <c r="C33" t="s">
        <v>1888</v>
      </c>
      <c r="D33" t="s">
        <v>141</v>
      </c>
    </row>
    <row r="34" spans="1:4" x14ac:dyDescent="0.2">
      <c r="A34">
        <v>65</v>
      </c>
      <c r="B34" t="s">
        <v>1889</v>
      </c>
      <c r="C34" t="s">
        <v>1890</v>
      </c>
      <c r="D34" t="s">
        <v>143</v>
      </c>
    </row>
    <row r="35" spans="1:4" x14ac:dyDescent="0.2">
      <c r="A35">
        <v>24</v>
      </c>
      <c r="B35" t="s">
        <v>1885</v>
      </c>
      <c r="C35" t="s">
        <v>1891</v>
      </c>
      <c r="D35" t="s">
        <v>151</v>
      </c>
    </row>
    <row r="36" spans="1:4" x14ac:dyDescent="0.2">
      <c r="A36">
        <v>141</v>
      </c>
      <c r="B36" t="s">
        <v>1892</v>
      </c>
      <c r="C36" t="s">
        <v>1893</v>
      </c>
      <c r="D36" t="s">
        <v>159</v>
      </c>
    </row>
    <row r="37" spans="1:4" x14ac:dyDescent="0.2">
      <c r="A37">
        <v>44</v>
      </c>
      <c r="B37" t="s">
        <v>1894</v>
      </c>
      <c r="C37" t="s">
        <v>1894</v>
      </c>
      <c r="D37" t="s">
        <v>164</v>
      </c>
    </row>
    <row r="38" spans="1:4" x14ac:dyDescent="0.2">
      <c r="A38">
        <v>89</v>
      </c>
      <c r="B38" t="s">
        <v>1895</v>
      </c>
      <c r="C38" t="s">
        <v>1895</v>
      </c>
      <c r="D38" t="s">
        <v>1896</v>
      </c>
    </row>
    <row r="39" spans="1:4" x14ac:dyDescent="0.2">
      <c r="A39">
        <v>66</v>
      </c>
      <c r="B39" t="s">
        <v>1897</v>
      </c>
      <c r="C39" t="s">
        <v>1898</v>
      </c>
      <c r="D39" t="s">
        <v>170</v>
      </c>
    </row>
    <row r="40" spans="1:4" x14ac:dyDescent="0.2">
      <c r="A40">
        <v>112</v>
      </c>
      <c r="B40" t="s">
        <v>1899</v>
      </c>
      <c r="C40" t="s">
        <v>1899</v>
      </c>
      <c r="D40" t="s">
        <v>1900</v>
      </c>
    </row>
    <row r="41" spans="1:4" x14ac:dyDescent="0.2">
      <c r="A41">
        <v>45</v>
      </c>
      <c r="B41" t="s">
        <v>1901</v>
      </c>
      <c r="C41" t="s">
        <v>1901</v>
      </c>
      <c r="D41" t="s">
        <v>173</v>
      </c>
    </row>
    <row r="42" spans="1:4" x14ac:dyDescent="0.2">
      <c r="A42">
        <v>46</v>
      </c>
      <c r="B42" t="s">
        <v>1902</v>
      </c>
      <c r="C42" t="s">
        <v>1902</v>
      </c>
      <c r="D42" t="s">
        <v>177</v>
      </c>
    </row>
    <row r="43" spans="1:4" x14ac:dyDescent="0.2">
      <c r="A43">
        <v>95</v>
      </c>
      <c r="B43" t="s">
        <v>1903</v>
      </c>
      <c r="C43" t="s">
        <v>1903</v>
      </c>
      <c r="D43" t="s">
        <v>184</v>
      </c>
    </row>
    <row r="44" spans="1:4" x14ac:dyDescent="0.2">
      <c r="A44">
        <v>135</v>
      </c>
      <c r="B44" t="s">
        <v>1904</v>
      </c>
      <c r="C44" t="s">
        <v>1904</v>
      </c>
      <c r="D44" t="s">
        <v>187</v>
      </c>
    </row>
    <row r="45" spans="1:4" x14ac:dyDescent="0.2">
      <c r="A45">
        <v>96</v>
      </c>
      <c r="B45" t="s">
        <v>1905</v>
      </c>
      <c r="C45" t="s">
        <v>1905</v>
      </c>
      <c r="D45" t="s">
        <v>190</v>
      </c>
    </row>
    <row r="46" spans="1:4" x14ac:dyDescent="0.2">
      <c r="A46">
        <v>25</v>
      </c>
      <c r="B46" t="s">
        <v>1906</v>
      </c>
      <c r="C46" t="s">
        <v>1906</v>
      </c>
      <c r="D46" t="s">
        <v>198</v>
      </c>
    </row>
    <row r="47" spans="1:4" x14ac:dyDescent="0.2">
      <c r="A47">
        <v>47</v>
      </c>
      <c r="B47" t="s">
        <v>1907</v>
      </c>
      <c r="C47" t="s">
        <v>1907</v>
      </c>
      <c r="D47" t="s">
        <v>203</v>
      </c>
    </row>
    <row r="48" spans="1:4" x14ac:dyDescent="0.2">
      <c r="A48">
        <v>48</v>
      </c>
      <c r="B48" t="s">
        <v>1908</v>
      </c>
      <c r="C48" t="s">
        <v>1909</v>
      </c>
      <c r="D48" t="s">
        <v>207</v>
      </c>
    </row>
    <row r="49" spans="1:4" x14ac:dyDescent="0.2">
      <c r="A49">
        <v>235</v>
      </c>
      <c r="B49" t="s">
        <v>1910</v>
      </c>
      <c r="C49" t="s">
        <v>1910</v>
      </c>
      <c r="D49" t="s">
        <v>1911</v>
      </c>
    </row>
    <row r="50" spans="1:4" x14ac:dyDescent="0.2">
      <c r="A50">
        <v>81</v>
      </c>
      <c r="B50" t="s">
        <v>1912</v>
      </c>
      <c r="C50" t="s">
        <v>1913</v>
      </c>
      <c r="D50" t="s">
        <v>214</v>
      </c>
    </row>
    <row r="51" spans="1:4" x14ac:dyDescent="0.2">
      <c r="A51">
        <v>67</v>
      </c>
      <c r="B51" t="s">
        <v>1914</v>
      </c>
      <c r="C51" t="s">
        <v>1914</v>
      </c>
      <c r="D51" t="s">
        <v>217</v>
      </c>
    </row>
    <row r="52" spans="1:4" x14ac:dyDescent="0.2">
      <c r="A52">
        <v>201</v>
      </c>
      <c r="B52" t="s">
        <v>1915</v>
      </c>
      <c r="C52" t="s">
        <v>1915</v>
      </c>
      <c r="D52" t="s">
        <v>221</v>
      </c>
    </row>
    <row r="53" spans="1:4" x14ac:dyDescent="0.2">
      <c r="A53">
        <v>113</v>
      </c>
      <c r="B53" t="s">
        <v>1916</v>
      </c>
      <c r="C53" t="s">
        <v>1916</v>
      </c>
      <c r="D53" t="s">
        <v>222</v>
      </c>
    </row>
    <row r="54" spans="1:4" x14ac:dyDescent="0.2">
      <c r="A54">
        <v>163</v>
      </c>
      <c r="B54" t="s">
        <v>1917</v>
      </c>
      <c r="C54" t="s">
        <v>1917</v>
      </c>
      <c r="D54" t="s">
        <v>1918</v>
      </c>
    </row>
    <row r="55" spans="1:4" x14ac:dyDescent="0.2">
      <c r="A55">
        <v>180</v>
      </c>
      <c r="B55" t="s">
        <v>1919</v>
      </c>
      <c r="C55" t="s">
        <v>1919</v>
      </c>
      <c r="D55" t="s">
        <v>1920</v>
      </c>
    </row>
    <row r="56" spans="1:4" x14ac:dyDescent="0.2">
      <c r="A56">
        <v>188</v>
      </c>
      <c r="B56" t="s">
        <v>1921</v>
      </c>
      <c r="C56" t="s">
        <v>1921</v>
      </c>
      <c r="D56" t="s">
        <v>1922</v>
      </c>
    </row>
    <row r="57" spans="1:4" x14ac:dyDescent="0.2">
      <c r="A57">
        <v>26</v>
      </c>
      <c r="B57" t="s">
        <v>1923</v>
      </c>
      <c r="C57" t="s">
        <v>1924</v>
      </c>
      <c r="D57" t="s">
        <v>224</v>
      </c>
    </row>
    <row r="58" spans="1:4" x14ac:dyDescent="0.2">
      <c r="A58">
        <v>114</v>
      </c>
      <c r="B58" t="s">
        <v>1925</v>
      </c>
      <c r="C58" t="s">
        <v>1925</v>
      </c>
      <c r="D58" t="s">
        <v>1926</v>
      </c>
    </row>
    <row r="59" spans="1:4" x14ac:dyDescent="0.2">
      <c r="A59">
        <v>115</v>
      </c>
      <c r="B59" t="s">
        <v>1927</v>
      </c>
      <c r="C59" t="s">
        <v>1928</v>
      </c>
      <c r="D59" t="s">
        <v>226</v>
      </c>
    </row>
    <row r="60" spans="1:4" x14ac:dyDescent="0.2">
      <c r="A60">
        <v>97</v>
      </c>
      <c r="B60" t="s">
        <v>1929</v>
      </c>
      <c r="C60" t="s">
        <v>1929</v>
      </c>
      <c r="D60" t="s">
        <v>230</v>
      </c>
    </row>
    <row r="61" spans="1:4" x14ac:dyDescent="0.2">
      <c r="A61">
        <v>53</v>
      </c>
      <c r="B61" t="s">
        <v>1930</v>
      </c>
      <c r="C61" t="s">
        <v>1930</v>
      </c>
      <c r="D61" t="s">
        <v>235</v>
      </c>
    </row>
    <row r="62" spans="1:4" x14ac:dyDescent="0.2">
      <c r="A62">
        <v>82</v>
      </c>
      <c r="B62" t="s">
        <v>1931</v>
      </c>
      <c r="C62" t="s">
        <v>1931</v>
      </c>
      <c r="D62" t="s">
        <v>240</v>
      </c>
    </row>
    <row r="63" spans="1:4" x14ac:dyDescent="0.2">
      <c r="A63">
        <v>49</v>
      </c>
      <c r="B63" t="s">
        <v>1932</v>
      </c>
      <c r="C63" t="s">
        <v>1932</v>
      </c>
      <c r="D63" t="s">
        <v>244</v>
      </c>
    </row>
    <row r="64" spans="1:4" x14ac:dyDescent="0.2">
      <c r="A64">
        <v>27</v>
      </c>
      <c r="B64" t="s">
        <v>1933</v>
      </c>
      <c r="C64" t="s">
        <v>1934</v>
      </c>
      <c r="D64" t="s">
        <v>249</v>
      </c>
    </row>
    <row r="65" spans="1:4" x14ac:dyDescent="0.2">
      <c r="A65">
        <v>189</v>
      </c>
      <c r="B65" t="s">
        <v>1935</v>
      </c>
      <c r="C65" t="s">
        <v>1935</v>
      </c>
      <c r="D65" t="s">
        <v>251</v>
      </c>
    </row>
    <row r="66" spans="1:4" x14ac:dyDescent="0.2">
      <c r="A66">
        <v>28</v>
      </c>
      <c r="B66" t="s">
        <v>1936</v>
      </c>
      <c r="C66" t="s">
        <v>1936</v>
      </c>
      <c r="D66" t="s">
        <v>254</v>
      </c>
    </row>
    <row r="67" spans="1:4" x14ac:dyDescent="0.2">
      <c r="A67">
        <v>209</v>
      </c>
      <c r="B67" t="s">
        <v>1937</v>
      </c>
      <c r="C67" t="s">
        <v>1938</v>
      </c>
      <c r="D67" t="s">
        <v>1939</v>
      </c>
    </row>
    <row r="68" spans="1:4" x14ac:dyDescent="0.2">
      <c r="A68">
        <v>190</v>
      </c>
      <c r="B68" t="s">
        <v>1940</v>
      </c>
      <c r="C68" t="s">
        <v>1940</v>
      </c>
      <c r="D68" t="s">
        <v>1941</v>
      </c>
    </row>
    <row r="69" spans="1:4" x14ac:dyDescent="0.2">
      <c r="A69">
        <v>98</v>
      </c>
      <c r="B69" t="s">
        <v>1942</v>
      </c>
      <c r="C69" t="s">
        <v>1942</v>
      </c>
      <c r="D69" t="s">
        <v>1943</v>
      </c>
    </row>
    <row r="70" spans="1:4" x14ac:dyDescent="0.2">
      <c r="A70">
        <v>224</v>
      </c>
      <c r="B70" t="s">
        <v>1944</v>
      </c>
      <c r="C70" t="s">
        <v>1944</v>
      </c>
      <c r="D70" t="s">
        <v>259</v>
      </c>
    </row>
    <row r="71" spans="1:4" x14ac:dyDescent="0.2">
      <c r="A71">
        <v>191</v>
      </c>
      <c r="B71" t="s">
        <v>1945</v>
      </c>
      <c r="C71" t="s">
        <v>1945</v>
      </c>
      <c r="D71" t="s">
        <v>1946</v>
      </c>
    </row>
    <row r="72" spans="1:4" x14ac:dyDescent="0.2">
      <c r="A72">
        <v>215</v>
      </c>
      <c r="B72" t="s">
        <v>1947</v>
      </c>
      <c r="C72" t="s">
        <v>1947</v>
      </c>
      <c r="D72" t="s">
        <v>1948</v>
      </c>
    </row>
    <row r="73" spans="1:4" x14ac:dyDescent="0.2">
      <c r="A73">
        <v>99</v>
      </c>
      <c r="B73" t="s">
        <v>1949</v>
      </c>
      <c r="C73" t="s">
        <v>1949</v>
      </c>
      <c r="D73" t="s">
        <v>1950</v>
      </c>
    </row>
    <row r="74" spans="1:4" x14ac:dyDescent="0.2">
      <c r="A74">
        <v>236</v>
      </c>
      <c r="B74" t="s">
        <v>1951</v>
      </c>
      <c r="C74" t="s">
        <v>1951</v>
      </c>
      <c r="D74" t="s">
        <v>1952</v>
      </c>
    </row>
    <row r="75" spans="1:4" x14ac:dyDescent="0.2">
      <c r="A75">
        <v>50</v>
      </c>
      <c r="B75" t="s">
        <v>1953</v>
      </c>
      <c r="C75" t="s">
        <v>1953</v>
      </c>
      <c r="D75" t="s">
        <v>262</v>
      </c>
    </row>
    <row r="76" spans="1:4" x14ac:dyDescent="0.2">
      <c r="A76">
        <v>68</v>
      </c>
      <c r="B76" t="s">
        <v>1954</v>
      </c>
      <c r="C76" t="s">
        <v>1954</v>
      </c>
      <c r="D76" t="s">
        <v>266</v>
      </c>
    </row>
    <row r="77" spans="1:4" x14ac:dyDescent="0.2">
      <c r="A77">
        <v>164</v>
      </c>
      <c r="B77" t="s">
        <v>1955</v>
      </c>
      <c r="C77" t="s">
        <v>1955</v>
      </c>
      <c r="D77" t="s">
        <v>274</v>
      </c>
    </row>
    <row r="78" spans="1:4" x14ac:dyDescent="0.2">
      <c r="A78">
        <v>216</v>
      </c>
      <c r="B78" t="s">
        <v>1956</v>
      </c>
      <c r="C78" t="s">
        <v>1956</v>
      </c>
      <c r="D78" t="s">
        <v>1957</v>
      </c>
    </row>
    <row r="79" spans="1:4" x14ac:dyDescent="0.2">
      <c r="A79">
        <v>69</v>
      </c>
      <c r="B79" t="s">
        <v>1958</v>
      </c>
      <c r="C79" t="s">
        <v>1959</v>
      </c>
      <c r="D79" t="s">
        <v>277</v>
      </c>
    </row>
    <row r="80" spans="1:4" x14ac:dyDescent="0.2">
      <c r="A80">
        <v>202</v>
      </c>
      <c r="B80" t="s">
        <v>1960</v>
      </c>
      <c r="C80" t="s">
        <v>1960</v>
      </c>
      <c r="D80" t="s">
        <v>1961</v>
      </c>
    </row>
    <row r="81" spans="1:4" x14ac:dyDescent="0.2">
      <c r="A81">
        <v>203</v>
      </c>
      <c r="B81" t="s">
        <v>1962</v>
      </c>
      <c r="C81" t="s">
        <v>1962</v>
      </c>
      <c r="D81" t="s">
        <v>1963</v>
      </c>
    </row>
    <row r="82" spans="1:4" x14ac:dyDescent="0.2">
      <c r="A82">
        <v>90</v>
      </c>
      <c r="B82" t="s">
        <v>1964</v>
      </c>
      <c r="C82" t="s">
        <v>1964</v>
      </c>
      <c r="D82" t="s">
        <v>1965</v>
      </c>
    </row>
    <row r="83" spans="1:4" x14ac:dyDescent="0.2">
      <c r="A83">
        <v>116</v>
      </c>
      <c r="B83" t="s">
        <v>1966</v>
      </c>
      <c r="C83" t="s">
        <v>1966</v>
      </c>
      <c r="D83" t="s">
        <v>1967</v>
      </c>
    </row>
    <row r="84" spans="1:4" x14ac:dyDescent="0.2">
      <c r="A84">
        <v>117</v>
      </c>
      <c r="B84" t="s">
        <v>1968</v>
      </c>
      <c r="C84" t="s">
        <v>1968</v>
      </c>
      <c r="D84" t="s">
        <v>1969</v>
      </c>
    </row>
    <row r="85" spans="1:4" x14ac:dyDescent="0.2">
      <c r="A85">
        <v>12</v>
      </c>
      <c r="B85" t="s">
        <v>1970</v>
      </c>
      <c r="C85" t="s">
        <v>1970</v>
      </c>
      <c r="D85" t="s">
        <v>1971</v>
      </c>
    </row>
    <row r="86" spans="1:4" x14ac:dyDescent="0.2">
      <c r="A86">
        <v>83</v>
      </c>
      <c r="B86" t="s">
        <v>1972</v>
      </c>
      <c r="C86" t="s">
        <v>1973</v>
      </c>
      <c r="D86" t="s">
        <v>284</v>
      </c>
    </row>
    <row r="87" spans="1:4" x14ac:dyDescent="0.2">
      <c r="A87">
        <v>6</v>
      </c>
      <c r="B87" t="s">
        <v>1974</v>
      </c>
      <c r="C87" t="s">
        <v>1975</v>
      </c>
      <c r="D87" t="s">
        <v>1976</v>
      </c>
    </row>
    <row r="88" spans="1:4" x14ac:dyDescent="0.2">
      <c r="A88">
        <v>70</v>
      </c>
      <c r="B88" t="s">
        <v>1977</v>
      </c>
      <c r="C88" t="s">
        <v>1977</v>
      </c>
      <c r="D88" t="s">
        <v>288</v>
      </c>
    </row>
    <row r="89" spans="1:4" x14ac:dyDescent="0.2">
      <c r="A89">
        <v>71</v>
      </c>
      <c r="B89" t="s">
        <v>1978</v>
      </c>
      <c r="C89" t="s">
        <v>1978</v>
      </c>
      <c r="D89" t="s">
        <v>289</v>
      </c>
    </row>
    <row r="90" spans="1:4" x14ac:dyDescent="0.2">
      <c r="A90">
        <v>100</v>
      </c>
      <c r="B90" t="s">
        <v>1979</v>
      </c>
      <c r="C90" t="s">
        <v>1980</v>
      </c>
      <c r="D90" t="s">
        <v>293</v>
      </c>
    </row>
    <row r="91" spans="1:4" x14ac:dyDescent="0.2">
      <c r="A91">
        <v>118</v>
      </c>
      <c r="B91" t="s">
        <v>1981</v>
      </c>
      <c r="C91" t="s">
        <v>1981</v>
      </c>
      <c r="D91" t="s">
        <v>296</v>
      </c>
    </row>
    <row r="92" spans="1:4" x14ac:dyDescent="0.2">
      <c r="A92">
        <v>204</v>
      </c>
      <c r="B92" t="s">
        <v>1982</v>
      </c>
      <c r="C92" t="s">
        <v>1982</v>
      </c>
      <c r="D92" t="s">
        <v>1983</v>
      </c>
    </row>
    <row r="93" spans="1:4" x14ac:dyDescent="0.2">
      <c r="A93">
        <v>84</v>
      </c>
      <c r="B93" t="s">
        <v>1984</v>
      </c>
      <c r="C93" t="s">
        <v>1984</v>
      </c>
      <c r="D93" t="s">
        <v>301</v>
      </c>
    </row>
    <row r="94" spans="1:4" x14ac:dyDescent="0.2">
      <c r="A94">
        <v>3</v>
      </c>
      <c r="B94" t="s">
        <v>1985</v>
      </c>
      <c r="C94" t="s">
        <v>1985</v>
      </c>
      <c r="D94" t="s">
        <v>1986</v>
      </c>
    </row>
    <row r="95" spans="1:4" x14ac:dyDescent="0.2">
      <c r="A95">
        <v>181</v>
      </c>
      <c r="B95" t="s">
        <v>1987</v>
      </c>
      <c r="C95" t="s">
        <v>1987</v>
      </c>
      <c r="D95" t="s">
        <v>1988</v>
      </c>
    </row>
    <row r="96" spans="1:4" x14ac:dyDescent="0.2">
      <c r="A96">
        <v>192</v>
      </c>
      <c r="B96" t="s">
        <v>1989</v>
      </c>
      <c r="C96" t="s">
        <v>1989</v>
      </c>
      <c r="D96" t="s">
        <v>1990</v>
      </c>
    </row>
    <row r="97" spans="1:4" x14ac:dyDescent="0.2">
      <c r="A97">
        <v>154</v>
      </c>
      <c r="B97" t="s">
        <v>1991</v>
      </c>
      <c r="C97" t="s">
        <v>1992</v>
      </c>
      <c r="D97" t="s">
        <v>306</v>
      </c>
    </row>
    <row r="98" spans="1:4" x14ac:dyDescent="0.2">
      <c r="A98">
        <v>142</v>
      </c>
      <c r="B98" t="s">
        <v>1992</v>
      </c>
      <c r="C98" t="s">
        <v>1993</v>
      </c>
      <c r="D98" t="s">
        <v>324</v>
      </c>
    </row>
    <row r="99" spans="1:4" x14ac:dyDescent="0.2">
      <c r="A99">
        <v>155</v>
      </c>
      <c r="B99" t="s">
        <v>1994</v>
      </c>
      <c r="C99" t="s">
        <v>1994</v>
      </c>
      <c r="D99" t="s">
        <v>331</v>
      </c>
    </row>
    <row r="100" spans="1:4" x14ac:dyDescent="0.2">
      <c r="A100">
        <v>165</v>
      </c>
      <c r="B100" t="s">
        <v>1995</v>
      </c>
      <c r="C100" t="s">
        <v>1995</v>
      </c>
      <c r="D100" t="s">
        <v>332</v>
      </c>
    </row>
    <row r="101" spans="1:4" x14ac:dyDescent="0.2">
      <c r="A101">
        <v>193</v>
      </c>
      <c r="B101" t="s">
        <v>1996</v>
      </c>
      <c r="C101" t="s">
        <v>1996</v>
      </c>
      <c r="D101" t="s">
        <v>1997</v>
      </c>
    </row>
    <row r="102" spans="1:4" x14ac:dyDescent="0.2">
      <c r="A102">
        <v>7</v>
      </c>
      <c r="B102" t="s">
        <v>909</v>
      </c>
      <c r="C102" t="s">
        <v>1975</v>
      </c>
      <c r="D102" t="s">
        <v>1998</v>
      </c>
    </row>
    <row r="103" spans="1:4" x14ac:dyDescent="0.2">
      <c r="A103">
        <v>166</v>
      </c>
      <c r="B103" t="s">
        <v>1999</v>
      </c>
      <c r="C103" t="s">
        <v>1999</v>
      </c>
      <c r="D103" t="s">
        <v>2000</v>
      </c>
    </row>
    <row r="104" spans="1:4" x14ac:dyDescent="0.2">
      <c r="A104">
        <v>205</v>
      </c>
      <c r="B104" t="s">
        <v>2001</v>
      </c>
      <c r="C104" t="s">
        <v>2001</v>
      </c>
      <c r="D104" t="s">
        <v>2002</v>
      </c>
    </row>
    <row r="105" spans="1:4" x14ac:dyDescent="0.2">
      <c r="A105">
        <v>119</v>
      </c>
      <c r="B105" t="s">
        <v>2003</v>
      </c>
      <c r="C105" t="s">
        <v>2003</v>
      </c>
      <c r="D105" t="s">
        <v>334</v>
      </c>
    </row>
    <row r="106" spans="1:4" x14ac:dyDescent="0.2">
      <c r="A106">
        <v>138</v>
      </c>
      <c r="B106" t="s">
        <v>2004</v>
      </c>
      <c r="C106" t="s">
        <v>2004</v>
      </c>
      <c r="D106" t="s">
        <v>2005</v>
      </c>
    </row>
    <row r="107" spans="1:4" x14ac:dyDescent="0.2">
      <c r="A107">
        <v>8</v>
      </c>
      <c r="B107" t="s">
        <v>2006</v>
      </c>
      <c r="C107" t="s">
        <v>1975</v>
      </c>
      <c r="D107" t="s">
        <v>2007</v>
      </c>
    </row>
    <row r="108" spans="1:4" x14ac:dyDescent="0.2">
      <c r="A108">
        <v>167</v>
      </c>
      <c r="B108" t="s">
        <v>2008</v>
      </c>
      <c r="C108" t="s">
        <v>2008</v>
      </c>
      <c r="D108" t="s">
        <v>336</v>
      </c>
    </row>
    <row r="109" spans="1:4" x14ac:dyDescent="0.2">
      <c r="A109">
        <v>130</v>
      </c>
      <c r="B109" t="s">
        <v>2009</v>
      </c>
      <c r="C109" t="s">
        <v>2009</v>
      </c>
      <c r="D109" t="s">
        <v>337</v>
      </c>
    </row>
    <row r="110" spans="1:4" x14ac:dyDescent="0.2">
      <c r="A110">
        <v>29</v>
      </c>
      <c r="B110" t="s">
        <v>2010</v>
      </c>
      <c r="C110" t="s">
        <v>2010</v>
      </c>
      <c r="D110" t="s">
        <v>338</v>
      </c>
    </row>
    <row r="111" spans="1:4" x14ac:dyDescent="0.2">
      <c r="A111">
        <v>229</v>
      </c>
      <c r="B111" t="s">
        <v>2011</v>
      </c>
      <c r="C111" t="s">
        <v>2011</v>
      </c>
      <c r="D111" t="s">
        <v>2012</v>
      </c>
    </row>
    <row r="112" spans="1:4" x14ac:dyDescent="0.2">
      <c r="A112">
        <v>136</v>
      </c>
      <c r="B112" t="s">
        <v>2013</v>
      </c>
      <c r="C112" t="s">
        <v>2013</v>
      </c>
      <c r="D112" t="s">
        <v>341</v>
      </c>
    </row>
    <row r="113" spans="1:4" x14ac:dyDescent="0.2">
      <c r="A113">
        <v>137</v>
      </c>
      <c r="B113" t="s">
        <v>2014</v>
      </c>
      <c r="C113" t="s">
        <v>2014</v>
      </c>
      <c r="D113" t="s">
        <v>2015</v>
      </c>
    </row>
    <row r="114" spans="1:4" x14ac:dyDescent="0.2">
      <c r="A114">
        <v>243</v>
      </c>
      <c r="B114" t="s">
        <v>2016</v>
      </c>
      <c r="C114" t="s">
        <v>2017</v>
      </c>
      <c r="D114" t="s">
        <v>342</v>
      </c>
    </row>
    <row r="115" spans="1:4" x14ac:dyDescent="0.2">
      <c r="A115">
        <v>168</v>
      </c>
      <c r="B115" t="s">
        <v>2018</v>
      </c>
      <c r="C115" t="s">
        <v>2018</v>
      </c>
      <c r="D115" t="s">
        <v>2019</v>
      </c>
    </row>
    <row r="116" spans="1:4" x14ac:dyDescent="0.2">
      <c r="A116">
        <v>131</v>
      </c>
      <c r="B116" t="s">
        <v>2020</v>
      </c>
      <c r="C116" t="s">
        <v>2020</v>
      </c>
      <c r="D116" t="s">
        <v>344</v>
      </c>
    </row>
    <row r="117" spans="1:4" x14ac:dyDescent="0.2">
      <c r="A117">
        <v>143</v>
      </c>
      <c r="B117" t="s">
        <v>2021</v>
      </c>
      <c r="C117" t="s">
        <v>2021</v>
      </c>
      <c r="D117" t="s">
        <v>350</v>
      </c>
    </row>
    <row r="118" spans="1:4" x14ac:dyDescent="0.2">
      <c r="A118">
        <v>194</v>
      </c>
      <c r="B118" t="s">
        <v>2022</v>
      </c>
      <c r="C118" t="s">
        <v>2022</v>
      </c>
      <c r="D118" t="s">
        <v>2023</v>
      </c>
    </row>
    <row r="119" spans="1:4" x14ac:dyDescent="0.2">
      <c r="A119">
        <v>169</v>
      </c>
      <c r="B119" t="s">
        <v>2024</v>
      </c>
      <c r="C119" t="s">
        <v>2024</v>
      </c>
      <c r="D119" t="s">
        <v>2025</v>
      </c>
    </row>
    <row r="120" spans="1:4" x14ac:dyDescent="0.2">
      <c r="A120">
        <v>60</v>
      </c>
      <c r="B120" t="s">
        <v>2026</v>
      </c>
      <c r="C120" t="s">
        <v>2026</v>
      </c>
      <c r="D120" t="s">
        <v>351</v>
      </c>
    </row>
    <row r="121" spans="1:4" x14ac:dyDescent="0.2">
      <c r="A121">
        <v>72</v>
      </c>
      <c r="B121" t="s">
        <v>2027</v>
      </c>
      <c r="C121" t="s">
        <v>2027</v>
      </c>
      <c r="D121" t="s">
        <v>353</v>
      </c>
    </row>
    <row r="122" spans="1:4" x14ac:dyDescent="0.2">
      <c r="A122">
        <v>54</v>
      </c>
      <c r="B122" t="s">
        <v>2028</v>
      </c>
      <c r="C122" t="s">
        <v>2028</v>
      </c>
      <c r="D122" t="s">
        <v>2029</v>
      </c>
    </row>
    <row r="123" spans="1:4" x14ac:dyDescent="0.2">
      <c r="A123">
        <v>217</v>
      </c>
      <c r="B123" t="s">
        <v>2030</v>
      </c>
      <c r="C123" t="s">
        <v>2030</v>
      </c>
      <c r="D123" t="s">
        <v>2031</v>
      </c>
    </row>
    <row r="124" spans="1:4" x14ac:dyDescent="0.2">
      <c r="A124">
        <v>195</v>
      </c>
      <c r="B124" t="s">
        <v>2032</v>
      </c>
      <c r="C124" t="s">
        <v>2032</v>
      </c>
      <c r="D124" t="s">
        <v>1341</v>
      </c>
    </row>
    <row r="125" spans="1:4" x14ac:dyDescent="0.2">
      <c r="A125">
        <v>218</v>
      </c>
      <c r="B125" t="s">
        <v>2033</v>
      </c>
      <c r="C125" t="s">
        <v>2033</v>
      </c>
      <c r="D125" t="s">
        <v>2034</v>
      </c>
    </row>
    <row r="126" spans="1:4" x14ac:dyDescent="0.2">
      <c r="A126">
        <v>4</v>
      </c>
      <c r="B126" t="s">
        <v>2035</v>
      </c>
      <c r="C126" t="s">
        <v>1022</v>
      </c>
      <c r="D126" t="s">
        <v>2036</v>
      </c>
    </row>
    <row r="127" spans="1:4" x14ac:dyDescent="0.2">
      <c r="A127">
        <v>212</v>
      </c>
      <c r="B127" t="s">
        <v>2037</v>
      </c>
      <c r="C127" t="s">
        <v>2037</v>
      </c>
      <c r="D127" t="s">
        <v>358</v>
      </c>
    </row>
    <row r="128" spans="1:4" x14ac:dyDescent="0.2">
      <c r="A128">
        <v>30</v>
      </c>
      <c r="B128" t="s">
        <v>2038</v>
      </c>
      <c r="C128" t="s">
        <v>2038</v>
      </c>
      <c r="D128" t="s">
        <v>359</v>
      </c>
    </row>
    <row r="129" spans="1:4" x14ac:dyDescent="0.2">
      <c r="A129">
        <v>31</v>
      </c>
      <c r="B129" t="s">
        <v>2039</v>
      </c>
      <c r="C129" t="s">
        <v>2040</v>
      </c>
      <c r="D129" t="s">
        <v>365</v>
      </c>
    </row>
    <row r="130" spans="1:4" x14ac:dyDescent="0.2">
      <c r="A130">
        <v>144</v>
      </c>
      <c r="B130" t="s">
        <v>2041</v>
      </c>
      <c r="C130" t="s">
        <v>2041</v>
      </c>
      <c r="D130" t="s">
        <v>1020</v>
      </c>
    </row>
    <row r="131" spans="1:4" x14ac:dyDescent="0.2">
      <c r="A131">
        <v>156</v>
      </c>
      <c r="B131" t="s">
        <v>2042</v>
      </c>
      <c r="C131" t="s">
        <v>2042</v>
      </c>
      <c r="D131" t="s">
        <v>366</v>
      </c>
    </row>
    <row r="132" spans="1:4" x14ac:dyDescent="0.2">
      <c r="A132">
        <v>73</v>
      </c>
      <c r="B132" t="s">
        <v>2043</v>
      </c>
      <c r="C132" t="s">
        <v>2044</v>
      </c>
      <c r="D132" t="s">
        <v>368</v>
      </c>
    </row>
    <row r="133" spans="1:4" x14ac:dyDescent="0.2">
      <c r="A133">
        <v>206</v>
      </c>
      <c r="B133" t="s">
        <v>2045</v>
      </c>
      <c r="C133" t="s">
        <v>2045</v>
      </c>
      <c r="D133" t="s">
        <v>2046</v>
      </c>
    </row>
    <row r="134" spans="1:4" x14ac:dyDescent="0.2">
      <c r="A134">
        <v>230</v>
      </c>
      <c r="B134" t="s">
        <v>2047</v>
      </c>
      <c r="C134" t="s">
        <v>2047</v>
      </c>
      <c r="D134" t="s">
        <v>2048</v>
      </c>
    </row>
    <row r="135" spans="1:4" x14ac:dyDescent="0.2">
      <c r="A135">
        <v>120</v>
      </c>
      <c r="B135" t="s">
        <v>2049</v>
      </c>
      <c r="C135" t="s">
        <v>2049</v>
      </c>
      <c r="D135" t="s">
        <v>2050</v>
      </c>
    </row>
    <row r="136" spans="1:4" x14ac:dyDescent="0.2">
      <c r="A136">
        <v>74</v>
      </c>
      <c r="B136" t="s">
        <v>2051</v>
      </c>
      <c r="C136" t="s">
        <v>2051</v>
      </c>
      <c r="D136" t="s">
        <v>371</v>
      </c>
    </row>
    <row r="137" spans="1:4" x14ac:dyDescent="0.2">
      <c r="A137">
        <v>32</v>
      </c>
      <c r="B137" t="s">
        <v>2052</v>
      </c>
      <c r="C137" t="s">
        <v>2053</v>
      </c>
      <c r="D137" t="s">
        <v>374</v>
      </c>
    </row>
    <row r="138" spans="1:4" x14ac:dyDescent="0.2">
      <c r="A138">
        <v>33</v>
      </c>
      <c r="B138" t="s">
        <v>2054</v>
      </c>
      <c r="C138" t="s">
        <v>2054</v>
      </c>
      <c r="D138" t="s">
        <v>2055</v>
      </c>
    </row>
    <row r="139" spans="1:4" x14ac:dyDescent="0.2">
      <c r="A139">
        <v>85</v>
      </c>
      <c r="B139" t="s">
        <v>2056</v>
      </c>
      <c r="C139" t="s">
        <v>2056</v>
      </c>
      <c r="D139" t="s">
        <v>376</v>
      </c>
    </row>
    <row r="140" spans="1:4" x14ac:dyDescent="0.2">
      <c r="A140">
        <v>231</v>
      </c>
      <c r="B140" t="s">
        <v>2057</v>
      </c>
      <c r="C140" t="s">
        <v>2057</v>
      </c>
      <c r="D140" t="s">
        <v>2058</v>
      </c>
    </row>
    <row r="141" spans="1:4" x14ac:dyDescent="0.2">
      <c r="A141">
        <v>183</v>
      </c>
      <c r="B141" t="s">
        <v>2059</v>
      </c>
      <c r="C141" t="s">
        <v>915</v>
      </c>
      <c r="D141" t="s">
        <v>377</v>
      </c>
    </row>
    <row r="142" spans="1:4" x14ac:dyDescent="0.2">
      <c r="A142">
        <v>219</v>
      </c>
      <c r="B142" t="s">
        <v>2060</v>
      </c>
      <c r="C142" t="s">
        <v>2060</v>
      </c>
      <c r="D142" t="s">
        <v>2061</v>
      </c>
    </row>
    <row r="143" spans="1:4" x14ac:dyDescent="0.2">
      <c r="A143">
        <v>139</v>
      </c>
      <c r="B143" t="s">
        <v>2062</v>
      </c>
      <c r="C143" t="s">
        <v>2063</v>
      </c>
      <c r="D143" t="s">
        <v>379</v>
      </c>
    </row>
    <row r="144" spans="1:4" x14ac:dyDescent="0.2">
      <c r="A144">
        <v>246</v>
      </c>
      <c r="B144" t="s">
        <v>2064</v>
      </c>
      <c r="C144" t="s">
        <v>2065</v>
      </c>
      <c r="D144" t="s">
        <v>381</v>
      </c>
    </row>
    <row r="145" spans="1:4" x14ac:dyDescent="0.2">
      <c r="A145">
        <v>121</v>
      </c>
      <c r="B145" t="s">
        <v>2066</v>
      </c>
      <c r="C145" t="s">
        <v>2066</v>
      </c>
      <c r="D145" t="s">
        <v>2067</v>
      </c>
    </row>
    <row r="146" spans="1:4" x14ac:dyDescent="0.2">
      <c r="A146">
        <v>55</v>
      </c>
      <c r="B146" t="s">
        <v>2068</v>
      </c>
      <c r="C146" t="s">
        <v>2069</v>
      </c>
      <c r="D146" t="s">
        <v>383</v>
      </c>
    </row>
    <row r="147" spans="1:4" x14ac:dyDescent="0.2">
      <c r="A147">
        <v>34</v>
      </c>
      <c r="B147" t="s">
        <v>2070</v>
      </c>
      <c r="C147" t="s">
        <v>2070</v>
      </c>
      <c r="D147" t="s">
        <v>385</v>
      </c>
    </row>
    <row r="148" spans="1:4" x14ac:dyDescent="0.2">
      <c r="A148">
        <v>145</v>
      </c>
      <c r="B148" t="s">
        <v>2071</v>
      </c>
      <c r="C148" t="s">
        <v>2072</v>
      </c>
      <c r="D148" t="s">
        <v>400</v>
      </c>
    </row>
    <row r="149" spans="1:4" x14ac:dyDescent="0.2">
      <c r="A149">
        <v>61</v>
      </c>
      <c r="B149" t="s">
        <v>2073</v>
      </c>
      <c r="C149" t="s">
        <v>2074</v>
      </c>
      <c r="D149" t="s">
        <v>402</v>
      </c>
    </row>
    <row r="150" spans="1:4" x14ac:dyDescent="0.2">
      <c r="A150">
        <v>232</v>
      </c>
      <c r="B150" t="s">
        <v>2075</v>
      </c>
      <c r="C150" t="s">
        <v>2075</v>
      </c>
      <c r="D150" t="s">
        <v>2076</v>
      </c>
    </row>
    <row r="151" spans="1:4" x14ac:dyDescent="0.2">
      <c r="A151">
        <v>157</v>
      </c>
      <c r="B151" t="s">
        <v>2077</v>
      </c>
      <c r="C151" t="s">
        <v>2078</v>
      </c>
      <c r="D151" t="s">
        <v>404</v>
      </c>
    </row>
    <row r="152" spans="1:4" x14ac:dyDescent="0.2">
      <c r="A152">
        <v>220</v>
      </c>
      <c r="B152" t="s">
        <v>2079</v>
      </c>
      <c r="C152" t="s">
        <v>2079</v>
      </c>
      <c r="D152" t="s">
        <v>2080</v>
      </c>
    </row>
    <row r="153" spans="1:4" x14ac:dyDescent="0.2">
      <c r="A153">
        <v>122</v>
      </c>
      <c r="B153" t="s">
        <v>2081</v>
      </c>
      <c r="C153" t="s">
        <v>2081</v>
      </c>
      <c r="D153" t="s">
        <v>2082</v>
      </c>
    </row>
    <row r="154" spans="1:4" x14ac:dyDescent="0.2">
      <c r="A154">
        <v>225</v>
      </c>
      <c r="B154" t="s">
        <v>2083</v>
      </c>
      <c r="C154" t="s">
        <v>2083</v>
      </c>
      <c r="D154" t="s">
        <v>2084</v>
      </c>
    </row>
    <row r="155" spans="1:4" x14ac:dyDescent="0.2">
      <c r="A155">
        <v>223</v>
      </c>
      <c r="B155" t="s">
        <v>2085</v>
      </c>
      <c r="C155" t="s">
        <v>2085</v>
      </c>
      <c r="D155" t="s">
        <v>2086</v>
      </c>
    </row>
    <row r="156" spans="1:4" x14ac:dyDescent="0.2">
      <c r="A156">
        <v>86</v>
      </c>
      <c r="B156" t="s">
        <v>2087</v>
      </c>
      <c r="C156" t="s">
        <v>2087</v>
      </c>
      <c r="D156" t="s">
        <v>408</v>
      </c>
    </row>
    <row r="157" spans="1:4" x14ac:dyDescent="0.2">
      <c r="A157">
        <v>75</v>
      </c>
      <c r="B157" t="s">
        <v>2088</v>
      </c>
      <c r="C157" t="s">
        <v>2089</v>
      </c>
      <c r="D157" t="s">
        <v>409</v>
      </c>
    </row>
    <row r="158" spans="1:4" x14ac:dyDescent="0.2">
      <c r="A158">
        <v>76</v>
      </c>
      <c r="B158" t="s">
        <v>2090</v>
      </c>
      <c r="C158" t="s">
        <v>2090</v>
      </c>
      <c r="D158" t="s">
        <v>411</v>
      </c>
    </row>
    <row r="159" spans="1:4" x14ac:dyDescent="0.2">
      <c r="A159">
        <v>237</v>
      </c>
      <c r="B159" t="s">
        <v>2091</v>
      </c>
      <c r="C159" t="s">
        <v>2091</v>
      </c>
      <c r="D159" t="s">
        <v>2092</v>
      </c>
    </row>
    <row r="160" spans="1:4" x14ac:dyDescent="0.2">
      <c r="A160">
        <v>11</v>
      </c>
      <c r="B160" t="s">
        <v>2093</v>
      </c>
      <c r="C160" t="s">
        <v>2093</v>
      </c>
      <c r="D160" t="s">
        <v>2094</v>
      </c>
    </row>
    <row r="161" spans="1:4" x14ac:dyDescent="0.2">
      <c r="A161">
        <v>13</v>
      </c>
      <c r="B161" t="s">
        <v>2095</v>
      </c>
      <c r="C161" t="s">
        <v>2095</v>
      </c>
      <c r="D161" t="s">
        <v>2096</v>
      </c>
    </row>
    <row r="162" spans="1:4" x14ac:dyDescent="0.2">
      <c r="A162">
        <v>9</v>
      </c>
      <c r="B162" t="s">
        <v>2097</v>
      </c>
      <c r="C162" t="s">
        <v>2097</v>
      </c>
      <c r="D162" t="s">
        <v>2098</v>
      </c>
    </row>
    <row r="163" spans="1:4" x14ac:dyDescent="0.2">
      <c r="A163">
        <v>171</v>
      </c>
      <c r="B163" t="s">
        <v>2099</v>
      </c>
      <c r="C163" t="s">
        <v>2099</v>
      </c>
      <c r="D163" t="s">
        <v>2100</v>
      </c>
    </row>
    <row r="164" spans="1:4" x14ac:dyDescent="0.2">
      <c r="A164">
        <v>158</v>
      </c>
      <c r="B164" t="s">
        <v>2101</v>
      </c>
      <c r="C164" t="s">
        <v>2102</v>
      </c>
      <c r="D164" t="s">
        <v>417</v>
      </c>
    </row>
    <row r="165" spans="1:4" x14ac:dyDescent="0.2">
      <c r="A165">
        <v>233</v>
      </c>
      <c r="B165" t="s">
        <v>2103</v>
      </c>
      <c r="C165" t="s">
        <v>2103</v>
      </c>
      <c r="D165" t="s">
        <v>2104</v>
      </c>
    </row>
    <row r="166" spans="1:4" x14ac:dyDescent="0.2">
      <c r="A166">
        <v>170</v>
      </c>
      <c r="B166" t="s">
        <v>2105</v>
      </c>
      <c r="C166" t="s">
        <v>2105</v>
      </c>
      <c r="D166" t="s">
        <v>2106</v>
      </c>
    </row>
    <row r="167" spans="1:4" x14ac:dyDescent="0.2">
      <c r="A167">
        <v>87</v>
      </c>
      <c r="B167" t="s">
        <v>2107</v>
      </c>
      <c r="C167" t="s">
        <v>2107</v>
      </c>
      <c r="D167" t="s">
        <v>421</v>
      </c>
    </row>
    <row r="168" spans="1:4" x14ac:dyDescent="0.2">
      <c r="A168">
        <v>226</v>
      </c>
      <c r="B168" t="s">
        <v>2108</v>
      </c>
      <c r="C168" t="s">
        <v>2108</v>
      </c>
      <c r="D168" t="s">
        <v>423</v>
      </c>
    </row>
    <row r="169" spans="1:4" x14ac:dyDescent="0.2">
      <c r="A169">
        <v>101</v>
      </c>
      <c r="B169" t="s">
        <v>2109</v>
      </c>
      <c r="C169" t="s">
        <v>2109</v>
      </c>
      <c r="D169" t="s">
        <v>425</v>
      </c>
    </row>
    <row r="170" spans="1:4" x14ac:dyDescent="0.2">
      <c r="A170">
        <v>102</v>
      </c>
      <c r="B170" t="s">
        <v>2110</v>
      </c>
      <c r="C170" t="s">
        <v>2110</v>
      </c>
      <c r="D170" t="s">
        <v>427</v>
      </c>
    </row>
    <row r="171" spans="1:4" x14ac:dyDescent="0.2">
      <c r="A171">
        <v>146</v>
      </c>
      <c r="B171" t="s">
        <v>2111</v>
      </c>
      <c r="C171" t="s">
        <v>2111</v>
      </c>
      <c r="D171" t="s">
        <v>432</v>
      </c>
    </row>
    <row r="172" spans="1:4" x14ac:dyDescent="0.2">
      <c r="A172">
        <v>14</v>
      </c>
      <c r="B172" t="s">
        <v>2112</v>
      </c>
      <c r="C172" t="s">
        <v>2112</v>
      </c>
      <c r="D172" t="s">
        <v>2113</v>
      </c>
    </row>
    <row r="173" spans="1:4" x14ac:dyDescent="0.2">
      <c r="A173">
        <v>182</v>
      </c>
      <c r="B173" t="s">
        <v>2114</v>
      </c>
      <c r="C173" t="s">
        <v>2114</v>
      </c>
      <c r="D173" t="s">
        <v>1287</v>
      </c>
    </row>
    <row r="174" spans="1:4" x14ac:dyDescent="0.2">
      <c r="A174">
        <v>207</v>
      </c>
      <c r="B174" t="s">
        <v>2115</v>
      </c>
      <c r="C174" t="s">
        <v>2115</v>
      </c>
      <c r="D174" t="s">
        <v>2116</v>
      </c>
    </row>
    <row r="175" spans="1:4" x14ac:dyDescent="0.2">
      <c r="A175">
        <v>123</v>
      </c>
      <c r="B175" t="s">
        <v>2117</v>
      </c>
      <c r="C175" t="s">
        <v>2117</v>
      </c>
      <c r="D175" t="s">
        <v>2118</v>
      </c>
    </row>
    <row r="176" spans="1:4" x14ac:dyDescent="0.2">
      <c r="A176">
        <v>172</v>
      </c>
      <c r="B176" t="s">
        <v>2119</v>
      </c>
      <c r="C176" t="s">
        <v>2119</v>
      </c>
      <c r="D176" t="s">
        <v>2120</v>
      </c>
    </row>
    <row r="177" spans="1:4" x14ac:dyDescent="0.2">
      <c r="A177">
        <v>35</v>
      </c>
      <c r="B177" t="s">
        <v>2121</v>
      </c>
      <c r="C177" t="s">
        <v>2121</v>
      </c>
      <c r="D177" t="s">
        <v>2122</v>
      </c>
    </row>
    <row r="178" spans="1:4" x14ac:dyDescent="0.2">
      <c r="A178">
        <v>184</v>
      </c>
      <c r="B178" t="s">
        <v>2123</v>
      </c>
      <c r="C178" t="s">
        <v>2124</v>
      </c>
      <c r="D178" t="s">
        <v>434</v>
      </c>
    </row>
    <row r="179" spans="1:4" x14ac:dyDescent="0.2">
      <c r="A179">
        <v>185</v>
      </c>
      <c r="B179" t="s">
        <v>2125</v>
      </c>
      <c r="C179" t="s">
        <v>2125</v>
      </c>
      <c r="D179" t="s">
        <v>437</v>
      </c>
    </row>
    <row r="180" spans="1:4" x14ac:dyDescent="0.2">
      <c r="A180">
        <v>36</v>
      </c>
      <c r="B180" t="s">
        <v>2126</v>
      </c>
      <c r="C180" t="s">
        <v>2127</v>
      </c>
      <c r="D180" t="s">
        <v>444</v>
      </c>
    </row>
    <row r="181" spans="1:4" x14ac:dyDescent="0.2">
      <c r="A181">
        <v>1</v>
      </c>
      <c r="B181" t="s">
        <v>2128</v>
      </c>
      <c r="C181" t="s">
        <v>2128</v>
      </c>
      <c r="D181" t="s">
        <v>2129</v>
      </c>
    </row>
    <row r="182" spans="1:4" x14ac:dyDescent="0.2">
      <c r="A182">
        <v>124</v>
      </c>
      <c r="B182" t="s">
        <v>2130</v>
      </c>
      <c r="C182" t="s">
        <v>2130</v>
      </c>
      <c r="D182" t="s">
        <v>2131</v>
      </c>
    </row>
    <row r="183" spans="1:4" x14ac:dyDescent="0.2">
      <c r="A183">
        <v>125</v>
      </c>
      <c r="B183" t="s">
        <v>2132</v>
      </c>
      <c r="C183" t="s">
        <v>2132</v>
      </c>
      <c r="D183" t="s">
        <v>2133</v>
      </c>
    </row>
    <row r="184" spans="1:4" x14ac:dyDescent="0.2">
      <c r="A184">
        <v>2</v>
      </c>
      <c r="B184" t="s">
        <v>2134</v>
      </c>
      <c r="C184" t="s">
        <v>2134</v>
      </c>
      <c r="D184" t="s">
        <v>2135</v>
      </c>
    </row>
    <row r="185" spans="1:4" x14ac:dyDescent="0.2">
      <c r="A185">
        <v>126</v>
      </c>
      <c r="B185" t="s">
        <v>2136</v>
      </c>
      <c r="C185" t="s">
        <v>2136</v>
      </c>
      <c r="D185" t="s">
        <v>2137</v>
      </c>
    </row>
    <row r="186" spans="1:4" x14ac:dyDescent="0.2">
      <c r="A186">
        <v>238</v>
      </c>
      <c r="B186" t="s">
        <v>2138</v>
      </c>
      <c r="C186" t="s">
        <v>2138</v>
      </c>
      <c r="D186" t="s">
        <v>2139</v>
      </c>
    </row>
    <row r="187" spans="1:4" x14ac:dyDescent="0.2">
      <c r="A187">
        <v>208</v>
      </c>
      <c r="B187" t="s">
        <v>2140</v>
      </c>
      <c r="C187" t="s">
        <v>2140</v>
      </c>
      <c r="D187" t="s">
        <v>2141</v>
      </c>
    </row>
    <row r="188" spans="1:4" x14ac:dyDescent="0.2">
      <c r="A188">
        <v>51</v>
      </c>
      <c r="B188" t="s">
        <v>2142</v>
      </c>
      <c r="C188" t="s">
        <v>2142</v>
      </c>
      <c r="D188" t="s">
        <v>446</v>
      </c>
    </row>
    <row r="189" spans="1:4" x14ac:dyDescent="0.2">
      <c r="A189">
        <v>173</v>
      </c>
      <c r="B189" t="s">
        <v>2143</v>
      </c>
      <c r="C189" t="s">
        <v>2143</v>
      </c>
      <c r="D189" t="s">
        <v>2144</v>
      </c>
    </row>
    <row r="190" spans="1:4" x14ac:dyDescent="0.2">
      <c r="A190">
        <v>77</v>
      </c>
      <c r="B190" t="s">
        <v>2145</v>
      </c>
      <c r="C190" t="s">
        <v>2146</v>
      </c>
      <c r="D190" t="s">
        <v>448</v>
      </c>
    </row>
    <row r="191" spans="1:4" x14ac:dyDescent="0.2">
      <c r="A191">
        <v>245</v>
      </c>
      <c r="B191" t="s">
        <v>2147</v>
      </c>
      <c r="C191" t="s">
        <v>2147</v>
      </c>
      <c r="D191" t="s">
        <v>449</v>
      </c>
    </row>
    <row r="192" spans="1:4" x14ac:dyDescent="0.2">
      <c r="A192">
        <v>37</v>
      </c>
      <c r="B192" t="s">
        <v>2148</v>
      </c>
      <c r="C192" t="s">
        <v>2148</v>
      </c>
      <c r="D192" t="s">
        <v>1290</v>
      </c>
    </row>
    <row r="193" spans="1:4" x14ac:dyDescent="0.2">
      <c r="A193">
        <v>78</v>
      </c>
      <c r="B193" t="s">
        <v>2149</v>
      </c>
      <c r="C193" t="s">
        <v>2149</v>
      </c>
      <c r="D193" t="s">
        <v>453</v>
      </c>
    </row>
    <row r="194" spans="1:4" x14ac:dyDescent="0.2">
      <c r="A194">
        <v>147</v>
      </c>
      <c r="B194" t="s">
        <v>2150</v>
      </c>
      <c r="C194" t="s">
        <v>2150</v>
      </c>
      <c r="D194" t="s">
        <v>2151</v>
      </c>
    </row>
    <row r="195" spans="1:4" x14ac:dyDescent="0.2">
      <c r="A195">
        <v>186</v>
      </c>
      <c r="B195" t="s">
        <v>2152</v>
      </c>
      <c r="C195" t="s">
        <v>2152</v>
      </c>
      <c r="D195" t="s">
        <v>2153</v>
      </c>
    </row>
    <row r="196" spans="1:4" x14ac:dyDescent="0.2">
      <c r="A196">
        <v>210</v>
      </c>
      <c r="B196" t="s">
        <v>2154</v>
      </c>
      <c r="C196" t="s">
        <v>2154</v>
      </c>
      <c r="D196" t="s">
        <v>2155</v>
      </c>
    </row>
    <row r="197" spans="1:4" x14ac:dyDescent="0.2">
      <c r="A197">
        <v>227</v>
      </c>
      <c r="B197" t="s">
        <v>2156</v>
      </c>
      <c r="C197" t="s">
        <v>2156</v>
      </c>
      <c r="D197" t="s">
        <v>1211</v>
      </c>
    </row>
    <row r="198" spans="1:4" x14ac:dyDescent="0.2">
      <c r="A198">
        <v>38</v>
      </c>
      <c r="B198" t="s">
        <v>2157</v>
      </c>
      <c r="C198" t="s">
        <v>2157</v>
      </c>
      <c r="D198" t="s">
        <v>456</v>
      </c>
    </row>
    <row r="199" spans="1:4" x14ac:dyDescent="0.2">
      <c r="A199">
        <v>62</v>
      </c>
      <c r="B199" t="s">
        <v>2158</v>
      </c>
      <c r="C199" t="s">
        <v>2159</v>
      </c>
      <c r="D199" t="s">
        <v>458</v>
      </c>
    </row>
    <row r="200" spans="1:4" x14ac:dyDescent="0.2">
      <c r="A200">
        <v>247</v>
      </c>
      <c r="B200" t="s">
        <v>2160</v>
      </c>
      <c r="C200" t="s">
        <v>2160</v>
      </c>
      <c r="D200" t="s">
        <v>1171</v>
      </c>
    </row>
    <row r="201" spans="1:4" x14ac:dyDescent="0.2">
      <c r="A201">
        <v>211</v>
      </c>
      <c r="B201" t="s">
        <v>2161</v>
      </c>
      <c r="C201" t="s">
        <v>2161</v>
      </c>
      <c r="D201" t="s">
        <v>2162</v>
      </c>
    </row>
    <row r="202" spans="1:4" x14ac:dyDescent="0.2">
      <c r="A202">
        <v>159</v>
      </c>
      <c r="B202" t="s">
        <v>2163</v>
      </c>
      <c r="C202" t="s">
        <v>2164</v>
      </c>
      <c r="D202" t="s">
        <v>461</v>
      </c>
    </row>
    <row r="203" spans="1:4" x14ac:dyDescent="0.2">
      <c r="A203">
        <v>56</v>
      </c>
      <c r="B203" t="s">
        <v>2165</v>
      </c>
      <c r="C203" t="s">
        <v>2166</v>
      </c>
      <c r="D203" t="s">
        <v>463</v>
      </c>
    </row>
    <row r="204" spans="1:4" x14ac:dyDescent="0.2">
      <c r="A204">
        <v>103</v>
      </c>
      <c r="B204" t="s">
        <v>2167</v>
      </c>
      <c r="C204" t="s">
        <v>2167</v>
      </c>
      <c r="D204" t="s">
        <v>466</v>
      </c>
    </row>
    <row r="205" spans="1:4" x14ac:dyDescent="0.2">
      <c r="A205">
        <v>10</v>
      </c>
      <c r="B205" t="s">
        <v>2168</v>
      </c>
      <c r="C205" t="s">
        <v>2168</v>
      </c>
      <c r="D205" t="s">
        <v>2169</v>
      </c>
    </row>
    <row r="206" spans="1:4" x14ac:dyDescent="0.2">
      <c r="A206">
        <v>63</v>
      </c>
      <c r="B206" t="s">
        <v>2170</v>
      </c>
      <c r="C206" t="s">
        <v>2170</v>
      </c>
      <c r="D206" t="s">
        <v>468</v>
      </c>
    </row>
    <row r="207" spans="1:4" x14ac:dyDescent="0.2">
      <c r="A207">
        <v>196</v>
      </c>
      <c r="B207" t="s">
        <v>2171</v>
      </c>
      <c r="C207" t="s">
        <v>2171</v>
      </c>
      <c r="D207" t="s">
        <v>2172</v>
      </c>
    </row>
    <row r="208" spans="1:4" x14ac:dyDescent="0.2">
      <c r="A208">
        <v>221</v>
      </c>
      <c r="B208" t="s">
        <v>2173</v>
      </c>
      <c r="C208" t="s">
        <v>2173</v>
      </c>
      <c r="D208" t="s">
        <v>1251</v>
      </c>
    </row>
    <row r="209" spans="1:4" x14ac:dyDescent="0.2">
      <c r="A209">
        <v>174</v>
      </c>
      <c r="B209" t="s">
        <v>2174</v>
      </c>
      <c r="C209" t="s">
        <v>2174</v>
      </c>
      <c r="D209" t="s">
        <v>469</v>
      </c>
    </row>
    <row r="210" spans="1:4" x14ac:dyDescent="0.2">
      <c r="A210">
        <v>15</v>
      </c>
      <c r="B210" t="s">
        <v>2175</v>
      </c>
      <c r="C210" t="s">
        <v>1975</v>
      </c>
      <c r="D210" t="s">
        <v>2176</v>
      </c>
    </row>
    <row r="211" spans="1:4" x14ac:dyDescent="0.2">
      <c r="A211">
        <v>132</v>
      </c>
      <c r="B211" t="s">
        <v>2177</v>
      </c>
      <c r="C211" t="s">
        <v>2178</v>
      </c>
      <c r="D211" t="s">
        <v>470</v>
      </c>
    </row>
    <row r="212" spans="1:4" x14ac:dyDescent="0.2">
      <c r="A212">
        <v>40</v>
      </c>
      <c r="B212" t="s">
        <v>2179</v>
      </c>
      <c r="C212" t="s">
        <v>2180</v>
      </c>
      <c r="D212" t="s">
        <v>473</v>
      </c>
    </row>
    <row r="213" spans="1:4" x14ac:dyDescent="0.2">
      <c r="A213">
        <v>148</v>
      </c>
      <c r="B213" t="s">
        <v>2181</v>
      </c>
      <c r="C213" t="s">
        <v>2181</v>
      </c>
      <c r="D213" t="s">
        <v>474</v>
      </c>
    </row>
    <row r="214" spans="1:4" x14ac:dyDescent="0.2">
      <c r="A214">
        <v>149</v>
      </c>
      <c r="B214" t="s">
        <v>2182</v>
      </c>
      <c r="C214" t="s">
        <v>2183</v>
      </c>
      <c r="D214" t="s">
        <v>477</v>
      </c>
    </row>
    <row r="215" spans="1:4" x14ac:dyDescent="0.2">
      <c r="A215">
        <v>79</v>
      </c>
      <c r="B215" t="s">
        <v>2184</v>
      </c>
      <c r="C215" t="s">
        <v>2184</v>
      </c>
      <c r="D215" t="s">
        <v>478</v>
      </c>
    </row>
    <row r="216" spans="1:4" x14ac:dyDescent="0.2">
      <c r="A216">
        <v>239</v>
      </c>
      <c r="B216" t="s">
        <v>2185</v>
      </c>
      <c r="C216" t="s">
        <v>2185</v>
      </c>
      <c r="D216" t="s">
        <v>2186</v>
      </c>
    </row>
    <row r="217" spans="1:4" x14ac:dyDescent="0.2">
      <c r="A217">
        <v>240</v>
      </c>
      <c r="B217" t="s">
        <v>2187</v>
      </c>
      <c r="C217" t="s">
        <v>2187</v>
      </c>
      <c r="D217" t="s">
        <v>2188</v>
      </c>
    </row>
    <row r="218" spans="1:4" x14ac:dyDescent="0.2">
      <c r="A218">
        <v>127</v>
      </c>
      <c r="B218" t="s">
        <v>2189</v>
      </c>
      <c r="C218" t="s">
        <v>2189</v>
      </c>
      <c r="D218" t="s">
        <v>2190</v>
      </c>
    </row>
    <row r="219" spans="1:4" x14ac:dyDescent="0.2">
      <c r="A219">
        <v>57</v>
      </c>
      <c r="B219" t="s">
        <v>2191</v>
      </c>
      <c r="C219" t="s">
        <v>2191</v>
      </c>
      <c r="D219" t="s">
        <v>481</v>
      </c>
    </row>
    <row r="220" spans="1:4" x14ac:dyDescent="0.2">
      <c r="A220">
        <v>175</v>
      </c>
      <c r="B220" t="s">
        <v>2192</v>
      </c>
      <c r="C220" t="s">
        <v>2192</v>
      </c>
      <c r="D220" t="s">
        <v>482</v>
      </c>
    </row>
    <row r="221" spans="1:4" x14ac:dyDescent="0.2">
      <c r="A221">
        <v>133</v>
      </c>
      <c r="B221" t="s">
        <v>2193</v>
      </c>
      <c r="C221" t="s">
        <v>2193</v>
      </c>
      <c r="D221" t="s">
        <v>483</v>
      </c>
    </row>
    <row r="222" spans="1:4" x14ac:dyDescent="0.2">
      <c r="A222">
        <v>128</v>
      </c>
      <c r="B222" t="s">
        <v>2194</v>
      </c>
      <c r="C222" t="s">
        <v>2194</v>
      </c>
      <c r="D222" t="s">
        <v>2195</v>
      </c>
    </row>
    <row r="223" spans="1:4" x14ac:dyDescent="0.2">
      <c r="A223">
        <v>241</v>
      </c>
      <c r="B223" t="s">
        <v>2196</v>
      </c>
      <c r="C223" t="s">
        <v>2196</v>
      </c>
      <c r="D223" t="s">
        <v>2197</v>
      </c>
    </row>
    <row r="224" spans="1:4" x14ac:dyDescent="0.2">
      <c r="A224">
        <v>39</v>
      </c>
      <c r="B224" t="s">
        <v>2198</v>
      </c>
      <c r="C224" t="s">
        <v>2199</v>
      </c>
      <c r="D224" t="s">
        <v>484</v>
      </c>
    </row>
    <row r="225" spans="1:4" x14ac:dyDescent="0.2">
      <c r="A225">
        <v>187</v>
      </c>
      <c r="B225" t="s">
        <v>2200</v>
      </c>
      <c r="C225" t="s">
        <v>2200</v>
      </c>
      <c r="D225" t="s">
        <v>486</v>
      </c>
    </row>
    <row r="226" spans="1:4" x14ac:dyDescent="0.2">
      <c r="A226">
        <v>176</v>
      </c>
      <c r="B226" t="s">
        <v>2201</v>
      </c>
      <c r="C226" t="s">
        <v>2201</v>
      </c>
      <c r="D226" t="s">
        <v>2202</v>
      </c>
    </row>
    <row r="227" spans="1:4" x14ac:dyDescent="0.2">
      <c r="A227">
        <v>197</v>
      </c>
      <c r="B227" t="s">
        <v>2203</v>
      </c>
      <c r="C227" t="s">
        <v>2203</v>
      </c>
      <c r="D227" t="s">
        <v>2204</v>
      </c>
    </row>
    <row r="228" spans="1:4" x14ac:dyDescent="0.2">
      <c r="A228">
        <v>91</v>
      </c>
      <c r="B228" t="s">
        <v>2205</v>
      </c>
      <c r="C228" t="s">
        <v>2205</v>
      </c>
      <c r="D228" t="s">
        <v>2206</v>
      </c>
    </row>
    <row r="229" spans="1:4" x14ac:dyDescent="0.2">
      <c r="A229">
        <v>129</v>
      </c>
      <c r="B229" t="s">
        <v>2207</v>
      </c>
      <c r="C229" t="s">
        <v>2207</v>
      </c>
      <c r="D229" t="s">
        <v>2208</v>
      </c>
    </row>
    <row r="230" spans="1:4" x14ac:dyDescent="0.2">
      <c r="A230">
        <v>104</v>
      </c>
      <c r="B230" t="s">
        <v>2209</v>
      </c>
      <c r="C230" t="s">
        <v>2209</v>
      </c>
      <c r="D230" t="s">
        <v>1132</v>
      </c>
    </row>
    <row r="231" spans="1:4" x14ac:dyDescent="0.2">
      <c r="A231">
        <v>134</v>
      </c>
      <c r="B231" t="s">
        <v>2210</v>
      </c>
      <c r="C231" t="s">
        <v>2210</v>
      </c>
      <c r="D231" t="s">
        <v>489</v>
      </c>
    </row>
    <row r="232" spans="1:4" x14ac:dyDescent="0.2">
      <c r="A232">
        <v>228</v>
      </c>
      <c r="B232" t="s">
        <v>2211</v>
      </c>
      <c r="C232" t="s">
        <v>2211</v>
      </c>
      <c r="D232" t="s">
        <v>2212</v>
      </c>
    </row>
    <row r="233" spans="1:4" x14ac:dyDescent="0.2">
      <c r="A233">
        <v>105</v>
      </c>
      <c r="B233" t="s">
        <v>2213</v>
      </c>
      <c r="C233" t="s">
        <v>2213</v>
      </c>
      <c r="D233" t="s">
        <v>2214</v>
      </c>
    </row>
    <row r="234" spans="1:4" x14ac:dyDescent="0.2">
      <c r="A234">
        <v>150</v>
      </c>
      <c r="B234" t="s">
        <v>2215</v>
      </c>
      <c r="C234" t="s">
        <v>2216</v>
      </c>
      <c r="D234" t="s">
        <v>492</v>
      </c>
    </row>
    <row r="235" spans="1:4" x14ac:dyDescent="0.2">
      <c r="A235">
        <v>242</v>
      </c>
      <c r="B235" t="s">
        <v>2217</v>
      </c>
      <c r="C235" t="s">
        <v>2217</v>
      </c>
      <c r="D235" t="s">
        <v>2218</v>
      </c>
    </row>
    <row r="236" spans="1:4" x14ac:dyDescent="0.2">
      <c r="A236">
        <v>58</v>
      </c>
      <c r="B236" t="s">
        <v>2219</v>
      </c>
      <c r="C236" t="s">
        <v>2219</v>
      </c>
      <c r="D236" t="s">
        <v>2220</v>
      </c>
    </row>
    <row r="237" spans="1:4" x14ac:dyDescent="0.2">
      <c r="A237">
        <v>177</v>
      </c>
      <c r="B237" t="s">
        <v>2221</v>
      </c>
      <c r="C237" t="s">
        <v>2221</v>
      </c>
      <c r="D237" t="s">
        <v>494</v>
      </c>
    </row>
    <row r="238" spans="1:4" x14ac:dyDescent="0.2">
      <c r="A238">
        <v>41</v>
      </c>
      <c r="B238" t="s">
        <v>2222</v>
      </c>
      <c r="C238" t="s">
        <v>2223</v>
      </c>
      <c r="D238" t="s">
        <v>498</v>
      </c>
    </row>
    <row r="239" spans="1:4" x14ac:dyDescent="0.2">
      <c r="A239">
        <v>244</v>
      </c>
      <c r="B239" t="s">
        <v>2224</v>
      </c>
      <c r="C239" t="s">
        <v>2225</v>
      </c>
      <c r="D239" t="s">
        <v>503</v>
      </c>
    </row>
    <row r="240" spans="1:4" x14ac:dyDescent="0.2">
      <c r="A240">
        <v>42</v>
      </c>
      <c r="B240" t="s">
        <v>2226</v>
      </c>
      <c r="C240" t="s">
        <v>2227</v>
      </c>
      <c r="D240" t="s">
        <v>507</v>
      </c>
    </row>
  </sheetData>
  <sheetProtection password="C911"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4"/>
  <sheetViews>
    <sheetView workbookViewId="0"/>
  </sheetViews>
  <sheetFormatPr defaultRowHeight="12.75" x14ac:dyDescent="0.2"/>
  <cols>
    <col min="1" max="1" width="3" bestFit="1" customWidth="1"/>
    <col min="2" max="2" width="21.42578125" bestFit="1" customWidth="1"/>
    <col min="3" max="3" width="12.85546875" bestFit="1" customWidth="1"/>
    <col min="4" max="4" width="4.28515625" bestFit="1" customWidth="1"/>
    <col min="5" max="5" width="13.42578125" bestFit="1" customWidth="1"/>
    <col min="6" max="6" width="36.140625" bestFit="1" customWidth="1"/>
    <col min="7" max="7" width="3.85546875" bestFit="1" customWidth="1"/>
    <col min="8" max="8" width="6.7109375" bestFit="1" customWidth="1"/>
    <col min="9" max="9" width="4.7109375" bestFit="1" customWidth="1"/>
    <col min="10" max="10" width="7.7109375" bestFit="1" customWidth="1"/>
  </cols>
  <sheetData>
    <row r="1" spans="1:10" x14ac:dyDescent="0.2">
      <c r="A1" s="6">
        <v>13</v>
      </c>
      <c r="B1" s="6" t="s">
        <v>552</v>
      </c>
      <c r="C1" s="6" t="s">
        <v>553</v>
      </c>
      <c r="D1" s="6" t="s">
        <v>554</v>
      </c>
      <c r="E1" s="6" t="s">
        <v>555</v>
      </c>
      <c r="F1" s="6" t="s">
        <v>556</v>
      </c>
      <c r="G1" s="6" t="s">
        <v>557</v>
      </c>
      <c r="H1" s="6" t="s">
        <v>558</v>
      </c>
      <c r="I1" s="6" t="s">
        <v>559</v>
      </c>
      <c r="J1" s="6" t="s">
        <v>560</v>
      </c>
    </row>
    <row r="2" spans="1:10" x14ac:dyDescent="0.2">
      <c r="A2" s="6"/>
      <c r="B2" s="6" t="s">
        <v>561</v>
      </c>
      <c r="C2" s="6" t="s">
        <v>562</v>
      </c>
      <c r="D2" s="6" t="s">
        <v>563</v>
      </c>
      <c r="E2" s="6" t="s">
        <v>564</v>
      </c>
      <c r="F2" s="7" t="s">
        <v>565</v>
      </c>
      <c r="G2" s="6">
        <v>7</v>
      </c>
      <c r="H2" s="6">
        <v>4</v>
      </c>
      <c r="I2" s="6">
        <v>1</v>
      </c>
      <c r="J2" s="6">
        <v>1</v>
      </c>
    </row>
    <row r="3" spans="1:10" x14ac:dyDescent="0.2">
      <c r="A3" s="6"/>
      <c r="B3" s="6" t="s">
        <v>561</v>
      </c>
      <c r="C3" s="6" t="s">
        <v>566</v>
      </c>
      <c r="D3" s="6" t="s">
        <v>567</v>
      </c>
      <c r="E3" s="6" t="s">
        <v>571</v>
      </c>
      <c r="F3" s="7" t="s">
        <v>568</v>
      </c>
      <c r="G3" s="6">
        <v>4</v>
      </c>
      <c r="H3" s="6">
        <v>4</v>
      </c>
      <c r="I3" s="6">
        <v>4</v>
      </c>
      <c r="J3" s="6">
        <v>4</v>
      </c>
    </row>
    <row r="4" spans="1:10" x14ac:dyDescent="0.2">
      <c r="A4" s="6"/>
      <c r="B4" s="6" t="s">
        <v>561</v>
      </c>
      <c r="C4" s="6" t="s">
        <v>569</v>
      </c>
      <c r="D4" s="6" t="s">
        <v>570</v>
      </c>
      <c r="E4" s="6" t="s">
        <v>571</v>
      </c>
      <c r="F4" s="7" t="s">
        <v>572</v>
      </c>
      <c r="G4" s="6">
        <v>4</v>
      </c>
      <c r="H4" s="6">
        <v>12</v>
      </c>
      <c r="I4" s="6">
        <v>5</v>
      </c>
      <c r="J4" s="6">
        <v>14</v>
      </c>
    </row>
    <row r="5" spans="1:10" x14ac:dyDescent="0.2">
      <c r="A5" s="6"/>
      <c r="B5" s="6" t="s">
        <v>561</v>
      </c>
      <c r="C5" s="6" t="s">
        <v>573</v>
      </c>
      <c r="D5" s="6" t="s">
        <v>574</v>
      </c>
      <c r="E5" s="6" t="s">
        <v>571</v>
      </c>
      <c r="F5" s="7" t="s">
        <v>575</v>
      </c>
      <c r="G5" s="6">
        <v>11</v>
      </c>
      <c r="H5" s="6">
        <v>4</v>
      </c>
      <c r="I5" s="6">
        <v>2</v>
      </c>
      <c r="J5" s="6">
        <v>22</v>
      </c>
    </row>
    <row r="6" spans="1:10" x14ac:dyDescent="0.2">
      <c r="A6" s="6"/>
      <c r="B6" s="6" t="s">
        <v>561</v>
      </c>
      <c r="C6" s="6" t="s">
        <v>576</v>
      </c>
      <c r="D6" s="6" t="s">
        <v>577</v>
      </c>
      <c r="E6" s="6" t="s">
        <v>564</v>
      </c>
      <c r="F6" s="7" t="s">
        <v>578</v>
      </c>
      <c r="G6" s="6">
        <v>20</v>
      </c>
      <c r="H6" s="6">
        <v>1</v>
      </c>
      <c r="I6" s="6">
        <v>1</v>
      </c>
      <c r="J6" s="6">
        <v>34</v>
      </c>
    </row>
    <row r="7" spans="1:10" x14ac:dyDescent="0.2">
      <c r="A7" s="6"/>
      <c r="B7" s="6" t="s">
        <v>561</v>
      </c>
      <c r="C7" s="6" t="s">
        <v>579</v>
      </c>
      <c r="D7" s="6" t="s">
        <v>580</v>
      </c>
      <c r="E7" s="6" t="s">
        <v>571</v>
      </c>
      <c r="F7" s="7" t="s">
        <v>581</v>
      </c>
      <c r="G7" s="6">
        <v>29</v>
      </c>
      <c r="H7" s="6">
        <v>1</v>
      </c>
      <c r="I7" s="6">
        <v>5</v>
      </c>
      <c r="J7" s="6">
        <v>34</v>
      </c>
    </row>
    <row r="8" spans="1:10" x14ac:dyDescent="0.2">
      <c r="A8" s="6"/>
      <c r="B8" s="6" t="s">
        <v>561</v>
      </c>
      <c r="C8" s="6" t="s">
        <v>582</v>
      </c>
      <c r="D8" s="6" t="s">
        <v>583</v>
      </c>
      <c r="E8" s="6" t="s">
        <v>564</v>
      </c>
      <c r="F8" s="7" t="s">
        <v>584</v>
      </c>
      <c r="G8" s="6">
        <v>36</v>
      </c>
      <c r="H8" s="6">
        <v>1</v>
      </c>
      <c r="I8" s="6">
        <v>1</v>
      </c>
      <c r="J8" s="6">
        <v>34</v>
      </c>
    </row>
    <row r="9" spans="1:10" x14ac:dyDescent="0.2">
      <c r="A9" s="6"/>
      <c r="B9" s="6" t="s">
        <v>561</v>
      </c>
      <c r="C9" s="6" t="s">
        <v>585</v>
      </c>
      <c r="D9" s="6" t="s">
        <v>586</v>
      </c>
      <c r="E9" s="6" t="s">
        <v>571</v>
      </c>
      <c r="F9" s="7" t="s">
        <v>587</v>
      </c>
      <c r="G9" s="6">
        <v>47</v>
      </c>
      <c r="H9" s="6">
        <v>1</v>
      </c>
      <c r="I9" s="6">
        <v>5</v>
      </c>
      <c r="J9" s="6">
        <v>34</v>
      </c>
    </row>
    <row r="10" spans="1:10" x14ac:dyDescent="0.2">
      <c r="A10" s="6"/>
      <c r="B10" s="6" t="s">
        <v>561</v>
      </c>
      <c r="C10" s="6" t="s">
        <v>588</v>
      </c>
      <c r="D10" s="6" t="s">
        <v>589</v>
      </c>
      <c r="E10" s="6" t="s">
        <v>571</v>
      </c>
      <c r="F10" s="7" t="s">
        <v>590</v>
      </c>
      <c r="G10" s="6">
        <v>58</v>
      </c>
      <c r="H10" s="6">
        <v>1</v>
      </c>
      <c r="I10" s="6">
        <v>40</v>
      </c>
      <c r="J10" s="6">
        <v>55</v>
      </c>
    </row>
    <row r="11" spans="1:10" x14ac:dyDescent="0.2">
      <c r="A11" s="6"/>
      <c r="B11" s="6" t="s">
        <v>561</v>
      </c>
      <c r="C11" s="6" t="s">
        <v>591</v>
      </c>
      <c r="D11" s="6" t="s">
        <v>592</v>
      </c>
      <c r="E11" s="6" t="s">
        <v>564</v>
      </c>
      <c r="F11" s="7" t="s">
        <v>593</v>
      </c>
      <c r="G11" s="6">
        <v>6</v>
      </c>
      <c r="H11" s="6">
        <v>8</v>
      </c>
      <c r="I11" s="6">
        <v>1</v>
      </c>
      <c r="J11" s="6">
        <v>1</v>
      </c>
    </row>
    <row r="12" spans="1:10" x14ac:dyDescent="0.2">
      <c r="A12" s="6"/>
      <c r="B12" s="6" t="s">
        <v>561</v>
      </c>
      <c r="C12" s="6" t="s">
        <v>594</v>
      </c>
      <c r="D12" s="6" t="s">
        <v>595</v>
      </c>
      <c r="E12" s="6" t="s">
        <v>564</v>
      </c>
      <c r="F12" s="7" t="s">
        <v>596</v>
      </c>
      <c r="G12" s="6">
        <v>6</v>
      </c>
      <c r="H12" s="6">
        <v>4</v>
      </c>
      <c r="I12" s="6">
        <v>1</v>
      </c>
      <c r="J12" s="6">
        <v>1</v>
      </c>
    </row>
    <row r="13" spans="1:10" x14ac:dyDescent="0.2">
      <c r="A13" s="6"/>
      <c r="B13" s="6" t="s">
        <v>597</v>
      </c>
      <c r="C13" s="6" t="s">
        <v>606</v>
      </c>
      <c r="D13" s="6" t="s">
        <v>599</v>
      </c>
      <c r="E13" s="6" t="s">
        <v>564</v>
      </c>
      <c r="F13" s="7" t="s">
        <v>600</v>
      </c>
      <c r="G13" s="6">
        <v>1</v>
      </c>
      <c r="H13" s="6">
        <v>1</v>
      </c>
      <c r="I13" s="6">
        <v>5</v>
      </c>
      <c r="J13" s="6">
        <v>18</v>
      </c>
    </row>
    <row r="14" spans="1:10" x14ac:dyDescent="0.2">
      <c r="A14" s="6"/>
      <c r="B14" s="6" t="s">
        <v>597</v>
      </c>
      <c r="C14" s="6" t="s">
        <v>598</v>
      </c>
      <c r="D14" s="6" t="s">
        <v>599</v>
      </c>
      <c r="E14" s="6" t="s">
        <v>564</v>
      </c>
      <c r="F14" s="7" t="s">
        <v>600</v>
      </c>
      <c r="G14" s="6">
        <v>1</v>
      </c>
      <c r="H14" s="6">
        <v>1</v>
      </c>
      <c r="I14" s="6">
        <v>5</v>
      </c>
      <c r="J14" s="6">
        <v>18</v>
      </c>
    </row>
  </sheetData>
  <sheetProtection insertRows="0" deleteRows="0" sort="0" autoFilter="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B4"/>
  <sheetViews>
    <sheetView workbookViewId="0"/>
  </sheetViews>
  <sheetFormatPr defaultRowHeight="12.75" x14ac:dyDescent="0.2"/>
  <cols>
    <col min="1" max="1" width="9.5703125" bestFit="1" customWidth="1"/>
    <col min="2" max="2" width="54.28515625" bestFit="1" customWidth="1"/>
  </cols>
  <sheetData>
    <row r="1" spans="1:2" x14ac:dyDescent="0.2">
      <c r="A1" s="6" t="s">
        <v>601</v>
      </c>
      <c r="B1" s="6" t="s">
        <v>17</v>
      </c>
    </row>
    <row r="2" spans="1:2" x14ac:dyDescent="0.2">
      <c r="A2" s="6" t="s">
        <v>602</v>
      </c>
      <c r="B2" s="6" t="s">
        <v>603</v>
      </c>
    </row>
    <row r="3" spans="1:2" x14ac:dyDescent="0.2">
      <c r="A3" s="6" t="s">
        <v>601</v>
      </c>
      <c r="B3" s="6" t="s">
        <v>604</v>
      </c>
    </row>
    <row r="4" spans="1:2" x14ac:dyDescent="0.2">
      <c r="A4" s="6" t="s">
        <v>605</v>
      </c>
      <c r="B4" s="6" t="s">
        <v>607</v>
      </c>
    </row>
  </sheetData>
  <sheetProtection insertRows="0" deleteRows="0" sort="0" autoFilter="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A3" sqref="A3"/>
    </sheetView>
  </sheetViews>
  <sheetFormatPr defaultRowHeight="12.75" x14ac:dyDescent="0.2"/>
  <cols>
    <col min="1" max="1" width="14" bestFit="1" customWidth="1"/>
    <col min="2" max="2" width="6" bestFit="1" customWidth="1"/>
    <col min="3" max="3" width="42.140625" bestFit="1" customWidth="1"/>
    <col min="4" max="4" width="21.85546875" bestFit="1" customWidth="1"/>
    <col min="5" max="5" width="6" bestFit="1" customWidth="1"/>
    <col min="6" max="6" width="8.5703125" customWidth="1"/>
    <col min="7" max="7" width="17.85546875" bestFit="1" customWidth="1"/>
    <col min="8" max="8" width="11.140625" bestFit="1" customWidth="1"/>
    <col min="9" max="9" width="22.42578125" bestFit="1" customWidth="1"/>
  </cols>
  <sheetData>
    <row r="1" spans="1:11" x14ac:dyDescent="0.2">
      <c r="A1" t="s">
        <v>2306</v>
      </c>
      <c r="B1" t="s">
        <v>1382</v>
      </c>
      <c r="C1" t="s">
        <v>2305</v>
      </c>
      <c r="D1" t="s">
        <v>2499</v>
      </c>
      <c r="E1" t="s">
        <v>1382</v>
      </c>
      <c r="F1" t="s">
        <v>2497</v>
      </c>
      <c r="G1" t="s">
        <v>2500</v>
      </c>
      <c r="H1" t="s">
        <v>2503</v>
      </c>
      <c r="I1" t="s">
        <v>2504</v>
      </c>
      <c r="J1">
        <f>MATCH("ModId",Framework!E:E,0)+2</f>
        <v>7</v>
      </c>
      <c r="K1" t="s">
        <v>2498</v>
      </c>
    </row>
    <row r="2" spans="1:11" x14ac:dyDescent="0.2">
      <c r="A2" t="e">
        <f ca="1">MATCH(CONCATENATE("*",CmpAcroSelected,"*"),CatModules!A2:A92,0)+1</f>
        <v>#VALUE!</v>
      </c>
      <c r="B2" t="str">
        <f ca="1">IFERROR(INDIRECT(ADDRESS(A2,2,1,1,"CatModules")),"")</f>
        <v/>
      </c>
      <c r="C2" t="str">
        <f ca="1">IFERROR(VLOOKUP(B2,CatModules!B:C,2,FALSE),"")</f>
        <v/>
      </c>
      <c r="D2" t="str">
        <f ca="1">IF(B2&lt;&gt;"",J1,"")</f>
        <v/>
      </c>
      <c r="E2" t="str">
        <f ca="1">IF(B2&lt;&gt;"",B2,"")</f>
        <v/>
      </c>
      <c r="F2" t="str">
        <f ca="1">IF(B2&lt;&gt;"",COUNTIF(CatInt!A:A,ModInCmp!B2),"")</f>
        <v/>
      </c>
      <c r="G2" t="str">
        <f ca="1">IF(F2&lt;&gt;"",MATCH(B2,CatInt!A:A,0),"")</f>
        <v/>
      </c>
      <c r="H2" t="str">
        <f ca="1">IF(B2&lt;&gt;"",COUNTIF(CatCoverage!A:A,ModInCmp!B2),"")</f>
        <v/>
      </c>
      <c r="I2" t="str">
        <f ca="1">IFERROR(MATCH(B2,CatCoverage!A:A,0),"")</f>
        <v/>
      </c>
    </row>
    <row r="3" spans="1:11" x14ac:dyDescent="0.2">
      <c r="A3" t="str">
        <f ca="1">IFERROR(A2+MATCH(CONCATENATE("*",CmpAcroSelected,"*"),OFFSET(CatModules!A$1,A2,0,100,1),0),"")</f>
        <v/>
      </c>
      <c r="B3" t="str">
        <f ca="1">IFERROR(INDIRECT(ADDRESS(A3,2,1,1,"CatModules")),"")</f>
        <v/>
      </c>
      <c r="C3" t="str">
        <f ca="1">IFERROR(VLOOKUP(B3,CatModules!B:C,2,FALSE),"")</f>
        <v/>
      </c>
      <c r="D3" t="str">
        <f ca="1">IF(B3&lt;&gt;"",D2+MAX(F2,H2),"")</f>
        <v/>
      </c>
      <c r="E3" t="str">
        <f t="shared" ref="E3:E50" ca="1" si="0">IF(B3&lt;&gt;"",B3,"")</f>
        <v/>
      </c>
      <c r="F3" t="str">
        <f ca="1">IF(B3&lt;&gt;"",COUNTIF(CatInt!A:A,ModInCmp!B3),"")</f>
        <v/>
      </c>
      <c r="G3" t="str">
        <f ca="1">IF(F3&lt;&gt;"",MATCH(B3,CatInt!A:A,0),"")</f>
        <v/>
      </c>
      <c r="H3" t="str">
        <f ca="1">IF(B3&lt;&gt;"",COUNTIF(CatCoverage!A:A,ModInCmp!B3),"")</f>
        <v/>
      </c>
      <c r="I3" t="str">
        <f ca="1">IFERROR(MATCH(B3,CatCoverage!A:A,0),"")</f>
        <v/>
      </c>
    </row>
    <row r="4" spans="1:11" x14ac:dyDescent="0.2">
      <c r="A4" t="str">
        <f ca="1">IFERROR(A3+MATCH(CONCATENATE("*",CmpAcroSelected,"*"),OFFSET(CatModules!A$1,A3,0,100,1),0),"")</f>
        <v/>
      </c>
      <c r="B4" t="str">
        <f t="shared" ref="B4:B50" ca="1" si="1">IFERROR(INDIRECT(ADDRESS(A4,2,1,1,"CatModules")),"")</f>
        <v/>
      </c>
      <c r="C4" t="str">
        <f ca="1">IFERROR(VLOOKUP(B4,CatModules!B:C,2,FALSE),"")</f>
        <v/>
      </c>
      <c r="D4" t="str">
        <f t="shared" ref="D4:D50" ca="1" si="2">IF(B4&lt;&gt;"",D3+MAX(F3,H3),"")</f>
        <v/>
      </c>
      <c r="E4" t="str">
        <f t="shared" ca="1" si="0"/>
        <v/>
      </c>
      <c r="F4" t="str">
        <f ca="1">IF(B4&lt;&gt;"",COUNTIF(CatInt!A:A,ModInCmp!B4),"")</f>
        <v/>
      </c>
      <c r="G4" t="str">
        <f ca="1">IF(F4&lt;&gt;"",MATCH(B4,CatInt!A:A,0),"")</f>
        <v/>
      </c>
      <c r="H4" t="str">
        <f ca="1">IF(B4&lt;&gt;"",COUNTIF(CatCoverage!A:A,ModInCmp!B4),"")</f>
        <v/>
      </c>
      <c r="I4" t="str">
        <f ca="1">IFERROR(MATCH(B4,CatCoverage!A:A,0),"")</f>
        <v/>
      </c>
    </row>
    <row r="5" spans="1:11" x14ac:dyDescent="0.2">
      <c r="A5" t="str">
        <f ca="1">IFERROR(A4+MATCH(CONCATENATE("*",CmpAcroSelected,"*"),OFFSET(CatModules!A$1,A4,0,100,1),0),"")</f>
        <v/>
      </c>
      <c r="B5" t="str">
        <f t="shared" ca="1" si="1"/>
        <v/>
      </c>
      <c r="C5" t="str">
        <f ca="1">IFERROR(VLOOKUP(B5,CatModules!B:C,2,FALSE),"")</f>
        <v/>
      </c>
      <c r="D5" t="str">
        <f t="shared" ca="1" si="2"/>
        <v/>
      </c>
      <c r="E5" t="str">
        <f t="shared" ca="1" si="0"/>
        <v/>
      </c>
      <c r="F5" t="str">
        <f ca="1">IF(B5&lt;&gt;"",COUNTIF(CatInt!A:A,ModInCmp!B5),"")</f>
        <v/>
      </c>
      <c r="G5" t="str">
        <f ca="1">IF(F5&lt;&gt;"",MATCH(B5,CatInt!A:A,0),"")</f>
        <v/>
      </c>
      <c r="H5" t="str">
        <f ca="1">IF(B5&lt;&gt;"",COUNTIF(CatCoverage!A:A,ModInCmp!B5),"")</f>
        <v/>
      </c>
      <c r="I5" t="str">
        <f ca="1">IFERROR(MATCH(B5,CatCoverage!A:A,0),"")</f>
        <v/>
      </c>
    </row>
    <row r="6" spans="1:11" x14ac:dyDescent="0.2">
      <c r="A6" t="str">
        <f ca="1">IFERROR(A5+MATCH(CONCATENATE("*",CmpAcroSelected,"*"),OFFSET(CatModules!A$1,A5,0,100,1),0),"")</f>
        <v/>
      </c>
      <c r="B6" t="str">
        <f t="shared" ca="1" si="1"/>
        <v/>
      </c>
      <c r="C6" t="str">
        <f ca="1">IFERROR(VLOOKUP(B6,CatModules!B:C,2,FALSE),"")</f>
        <v/>
      </c>
      <c r="D6" t="str">
        <f t="shared" ca="1" si="2"/>
        <v/>
      </c>
      <c r="E6" t="str">
        <f t="shared" ca="1" si="0"/>
        <v/>
      </c>
      <c r="F6" t="str">
        <f ca="1">IF(B6&lt;&gt;"",COUNTIF(CatInt!A:A,ModInCmp!B6),"")</f>
        <v/>
      </c>
      <c r="G6" t="str">
        <f ca="1">IF(F6&lt;&gt;"",MATCH(B6,CatInt!A:A,0),"")</f>
        <v/>
      </c>
      <c r="H6" t="str">
        <f ca="1">IF(B6&lt;&gt;"",COUNTIF(CatCoverage!A:A,ModInCmp!B6),"")</f>
        <v/>
      </c>
      <c r="I6" t="str">
        <f ca="1">IFERROR(MATCH(B6,CatCoverage!A:A,0),"")</f>
        <v/>
      </c>
    </row>
    <row r="7" spans="1:11" x14ac:dyDescent="0.2">
      <c r="A7" t="str">
        <f ca="1">IFERROR(A6+MATCH(CONCATENATE("*",CmpAcroSelected,"*"),OFFSET(CatModules!A$1,A6,0,100,1),0),"")</f>
        <v/>
      </c>
      <c r="B7" t="str">
        <f t="shared" ca="1" si="1"/>
        <v/>
      </c>
      <c r="C7" t="str">
        <f ca="1">IFERROR(VLOOKUP(B7,CatModules!B:C,2,FALSE),"")</f>
        <v/>
      </c>
      <c r="D7" t="str">
        <f t="shared" ca="1" si="2"/>
        <v/>
      </c>
      <c r="E7" t="str">
        <f t="shared" ca="1" si="0"/>
        <v/>
      </c>
      <c r="F7" t="str">
        <f ca="1">IF(B7&lt;&gt;"",COUNTIF(CatInt!A:A,ModInCmp!B7),"")</f>
        <v/>
      </c>
      <c r="G7" t="str">
        <f ca="1">IF(F7&lt;&gt;"",MATCH(B7,CatInt!A:A,0),"")</f>
        <v/>
      </c>
      <c r="H7" t="str">
        <f ca="1">IF(B7&lt;&gt;"",COUNTIF(CatCoverage!A:A,ModInCmp!B7),"")</f>
        <v/>
      </c>
      <c r="I7" t="str">
        <f ca="1">IFERROR(MATCH(B7,CatCoverage!A:A,0),"")</f>
        <v/>
      </c>
    </row>
    <row r="8" spans="1:11" x14ac:dyDescent="0.2">
      <c r="A8" t="str">
        <f ca="1">IFERROR(A7+MATCH(CONCATENATE("*",CmpAcroSelected,"*"),OFFSET(CatModules!A$1,A7,0,100,1),0),"")</f>
        <v/>
      </c>
      <c r="B8" t="str">
        <f t="shared" ca="1" si="1"/>
        <v/>
      </c>
      <c r="C8" t="str">
        <f ca="1">IFERROR(VLOOKUP(B8,CatModules!B:C,2,FALSE),"")</f>
        <v/>
      </c>
      <c r="D8" t="str">
        <f t="shared" ca="1" si="2"/>
        <v/>
      </c>
      <c r="E8" t="str">
        <f t="shared" ca="1" si="0"/>
        <v/>
      </c>
      <c r="F8" t="str">
        <f ca="1">IF(B8&lt;&gt;"",COUNTIF(CatInt!A:A,ModInCmp!B8),"")</f>
        <v/>
      </c>
      <c r="G8" t="str">
        <f ca="1">IF(F8&lt;&gt;"",MATCH(B8,CatInt!A:A,0),"")</f>
        <v/>
      </c>
      <c r="H8" t="str">
        <f ca="1">IF(B8&lt;&gt;"",COUNTIF(CatCoverage!A:A,ModInCmp!B8),"")</f>
        <v/>
      </c>
      <c r="I8" t="str">
        <f ca="1">IFERROR(MATCH(B8,CatCoverage!A:A,0),"")</f>
        <v/>
      </c>
    </row>
    <row r="9" spans="1:11" x14ac:dyDescent="0.2">
      <c r="A9" t="str">
        <f ca="1">IFERROR(A8+MATCH(CONCATENATE("*",CmpAcroSelected,"*"),OFFSET(CatModules!A$1,A8,0,100,1),0),"")</f>
        <v/>
      </c>
      <c r="B9" t="str">
        <f t="shared" ca="1" si="1"/>
        <v/>
      </c>
      <c r="C9" t="str">
        <f ca="1">IFERROR(VLOOKUP(B9,CatModules!B:C,2,FALSE),"")</f>
        <v/>
      </c>
      <c r="D9" t="str">
        <f t="shared" ca="1" si="2"/>
        <v/>
      </c>
      <c r="E9" t="str">
        <f t="shared" ca="1" si="0"/>
        <v/>
      </c>
      <c r="F9" t="str">
        <f ca="1">IF(B9&lt;&gt;"",COUNTIF(CatInt!A:A,ModInCmp!B9),"")</f>
        <v/>
      </c>
      <c r="G9" t="str">
        <f ca="1">IF(F9&lt;&gt;"",MATCH(B9,CatInt!A:A,0),"")</f>
        <v/>
      </c>
      <c r="H9" t="str">
        <f ca="1">IF(B9&lt;&gt;"",COUNTIF(CatCoverage!A:A,ModInCmp!B9),"")</f>
        <v/>
      </c>
      <c r="I9" t="str">
        <f ca="1">IFERROR(MATCH(B9,CatCoverage!A:A,0),"")</f>
        <v/>
      </c>
    </row>
    <row r="10" spans="1:11" x14ac:dyDescent="0.2">
      <c r="A10" t="str">
        <f ca="1">IFERROR(A9+MATCH(CONCATENATE("*",CmpAcroSelected,"*"),OFFSET(CatModules!A$1,A9,0,100,1),0),"")</f>
        <v/>
      </c>
      <c r="B10" t="str">
        <f t="shared" ca="1" si="1"/>
        <v/>
      </c>
      <c r="C10" t="str">
        <f ca="1">IFERROR(VLOOKUP(B10,CatModules!B:C,2,FALSE),"")</f>
        <v/>
      </c>
      <c r="D10" t="str">
        <f t="shared" ca="1" si="2"/>
        <v/>
      </c>
      <c r="E10" t="str">
        <f t="shared" ca="1" si="0"/>
        <v/>
      </c>
      <c r="F10" t="str">
        <f ca="1">IF(B10&lt;&gt;"",COUNTIF(CatInt!A:A,ModInCmp!B10),"")</f>
        <v/>
      </c>
      <c r="G10" t="str">
        <f ca="1">IF(F10&lt;&gt;"",MATCH(B10,CatInt!A:A,0),"")</f>
        <v/>
      </c>
      <c r="H10" t="str">
        <f ca="1">IF(B10&lt;&gt;"",COUNTIF(CatCoverage!A:A,ModInCmp!B10),"")</f>
        <v/>
      </c>
      <c r="I10" t="str">
        <f ca="1">IFERROR(MATCH(B10,CatCoverage!A:A,0),"")</f>
        <v/>
      </c>
    </row>
    <row r="11" spans="1:11" x14ac:dyDescent="0.2">
      <c r="A11" t="str">
        <f ca="1">IFERROR(A10+MATCH(CONCATENATE("*",CmpAcroSelected,"*"),OFFSET(CatModules!A$1,A10,0,100,1),0),"")</f>
        <v/>
      </c>
      <c r="B11" t="str">
        <f t="shared" ca="1" si="1"/>
        <v/>
      </c>
      <c r="C11" t="str">
        <f ca="1">IFERROR(VLOOKUP(B11,CatModules!B:C,2,FALSE),"")</f>
        <v/>
      </c>
      <c r="D11" t="str">
        <f t="shared" ca="1" si="2"/>
        <v/>
      </c>
      <c r="E11" t="str">
        <f t="shared" ca="1" si="0"/>
        <v/>
      </c>
      <c r="F11" t="str">
        <f ca="1">IF(B11&lt;&gt;"",COUNTIF(CatInt!A:A,ModInCmp!B11),"")</f>
        <v/>
      </c>
      <c r="G11" t="str">
        <f ca="1">IF(F11&lt;&gt;"",MATCH(B11,CatInt!A:A,0),"")</f>
        <v/>
      </c>
      <c r="H11" t="str">
        <f ca="1">IF(B11&lt;&gt;"",COUNTIF(CatCoverage!A:A,ModInCmp!B11),"")</f>
        <v/>
      </c>
      <c r="I11" t="str">
        <f ca="1">IFERROR(MATCH(B11,CatCoverage!A:A,0),"")</f>
        <v/>
      </c>
    </row>
    <row r="12" spans="1:11" x14ac:dyDescent="0.2">
      <c r="A12" t="str">
        <f ca="1">IFERROR(A11+MATCH(CONCATENATE("*",CmpAcroSelected,"*"),OFFSET(CatModules!A$1,A11,0,100,1),0),"")</f>
        <v/>
      </c>
      <c r="B12" t="str">
        <f t="shared" ca="1" si="1"/>
        <v/>
      </c>
      <c r="C12" t="str">
        <f ca="1">IFERROR(VLOOKUP(B12,CatModules!B:C,2,FALSE),"")</f>
        <v/>
      </c>
      <c r="D12" t="str">
        <f t="shared" ca="1" si="2"/>
        <v/>
      </c>
      <c r="E12" t="str">
        <f t="shared" ca="1" si="0"/>
        <v/>
      </c>
      <c r="F12" t="str">
        <f ca="1">IF(B12&lt;&gt;"",COUNTIF(CatInt!A:A,ModInCmp!B12),"")</f>
        <v/>
      </c>
      <c r="G12" t="str">
        <f ca="1">IF(F12&lt;&gt;"",MATCH(B12,CatInt!A:A,0),"")</f>
        <v/>
      </c>
      <c r="H12" t="str">
        <f ca="1">IF(B12&lt;&gt;"",COUNTIF(CatCoverage!A:A,ModInCmp!B12),"")</f>
        <v/>
      </c>
      <c r="I12" t="str">
        <f ca="1">IFERROR(MATCH(B12,CatCoverage!A:A,0),"")</f>
        <v/>
      </c>
    </row>
    <row r="13" spans="1:11" x14ac:dyDescent="0.2">
      <c r="A13" t="str">
        <f ca="1">IFERROR(A12+MATCH(CONCATENATE("*",CmpAcroSelected,"*"),OFFSET(CatModules!A$1,A12,0,100,1),0),"")</f>
        <v/>
      </c>
      <c r="B13" t="str">
        <f t="shared" ca="1" si="1"/>
        <v/>
      </c>
      <c r="C13" t="str">
        <f ca="1">IFERROR(VLOOKUP(B13,CatModules!B:C,2,FALSE),"")</f>
        <v/>
      </c>
      <c r="D13" t="str">
        <f t="shared" ca="1" si="2"/>
        <v/>
      </c>
      <c r="E13" t="str">
        <f t="shared" ca="1" si="0"/>
        <v/>
      </c>
      <c r="F13" t="str">
        <f ca="1">IF(B13&lt;&gt;"",COUNTIF(CatInt!A:A,ModInCmp!B13),"")</f>
        <v/>
      </c>
      <c r="G13" t="str">
        <f ca="1">IF(F13&lt;&gt;"",MATCH(B13,CatInt!A:A,0),"")</f>
        <v/>
      </c>
      <c r="H13" t="str">
        <f ca="1">IF(B13&lt;&gt;"",COUNTIF(CatCoverage!A:A,ModInCmp!B13),"")</f>
        <v/>
      </c>
      <c r="I13" t="str">
        <f ca="1">IFERROR(MATCH(B13,CatCoverage!A:A,0),"")</f>
        <v/>
      </c>
    </row>
    <row r="14" spans="1:11" x14ac:dyDescent="0.2">
      <c r="A14" t="str">
        <f ca="1">IFERROR(A13+MATCH(CONCATENATE("*",CmpAcroSelected,"*"),OFFSET(CatModules!A$1,A13,0,100,1),0),"")</f>
        <v/>
      </c>
      <c r="B14" t="str">
        <f t="shared" ca="1" si="1"/>
        <v/>
      </c>
      <c r="C14" t="str">
        <f ca="1">IFERROR(VLOOKUP(B14,CatModules!B:C,2,FALSE),"")</f>
        <v/>
      </c>
      <c r="D14" t="str">
        <f t="shared" ca="1" si="2"/>
        <v/>
      </c>
      <c r="E14" t="str">
        <f t="shared" ca="1" si="0"/>
        <v/>
      </c>
      <c r="F14" t="str">
        <f ca="1">IF(B14&lt;&gt;"",COUNTIF(CatInt!A:A,ModInCmp!B14),"")</f>
        <v/>
      </c>
      <c r="G14" t="str">
        <f ca="1">IF(F14&lt;&gt;"",MATCH(B14,CatInt!A:A,0),"")</f>
        <v/>
      </c>
      <c r="H14" t="str">
        <f ca="1">IF(B14&lt;&gt;"",COUNTIF(CatCoverage!A:A,ModInCmp!B14),"")</f>
        <v/>
      </c>
      <c r="I14" t="str">
        <f ca="1">IFERROR(MATCH(B14,CatCoverage!A:A,0),"")</f>
        <v/>
      </c>
    </row>
    <row r="15" spans="1:11" x14ac:dyDescent="0.2">
      <c r="A15" t="str">
        <f ca="1">IFERROR(A14+MATCH(CONCATENATE("*",CmpAcroSelected,"*"),OFFSET(CatModules!A$1,A14,0,100,1),0),"")</f>
        <v/>
      </c>
      <c r="B15" t="str">
        <f t="shared" ca="1" si="1"/>
        <v/>
      </c>
      <c r="C15" t="str">
        <f ca="1">IFERROR(VLOOKUP(B15,CatModules!B:C,2,FALSE),"")</f>
        <v/>
      </c>
      <c r="D15" t="str">
        <f t="shared" ca="1" si="2"/>
        <v/>
      </c>
      <c r="E15" t="str">
        <f t="shared" ca="1" si="0"/>
        <v/>
      </c>
      <c r="F15" t="str">
        <f ca="1">IF(B15&lt;&gt;"",COUNTIF(CatInt!A:A,ModInCmp!B15),"")</f>
        <v/>
      </c>
      <c r="G15" t="str">
        <f ca="1">IF(F15&lt;&gt;"",MATCH(B15,CatInt!A:A,0),"")</f>
        <v/>
      </c>
      <c r="H15" t="str">
        <f ca="1">IF(B15&lt;&gt;"",COUNTIF(CatCoverage!A:A,ModInCmp!B15),"")</f>
        <v/>
      </c>
      <c r="I15" t="str">
        <f ca="1">IFERROR(MATCH(B15,CatCoverage!A:A,0),"")</f>
        <v/>
      </c>
    </row>
    <row r="16" spans="1:11" x14ac:dyDescent="0.2">
      <c r="A16" t="str">
        <f ca="1">IFERROR(A15+MATCH(CONCATENATE("*",CmpAcroSelected,"*"),OFFSET(CatModules!A$1,A15,0,100,1),0),"")</f>
        <v/>
      </c>
      <c r="B16" t="str">
        <f t="shared" ca="1" si="1"/>
        <v/>
      </c>
      <c r="C16" t="str">
        <f ca="1">IFERROR(VLOOKUP(B16,CatModules!B:C,2,FALSE),"")</f>
        <v/>
      </c>
      <c r="D16" t="str">
        <f t="shared" ca="1" si="2"/>
        <v/>
      </c>
      <c r="E16" t="str">
        <f t="shared" ca="1" si="0"/>
        <v/>
      </c>
      <c r="F16" t="str">
        <f ca="1">IF(B16&lt;&gt;"",COUNTIF(CatInt!A:A,ModInCmp!B16),"")</f>
        <v/>
      </c>
      <c r="G16" t="str">
        <f ca="1">IF(F16&lt;&gt;"",MATCH(B16,CatInt!A:A,0),"")</f>
        <v/>
      </c>
      <c r="H16" t="str">
        <f ca="1">IF(B16&lt;&gt;"",COUNTIF(CatCoverage!A:A,ModInCmp!B16),"")</f>
        <v/>
      </c>
      <c r="I16" t="str">
        <f ca="1">IFERROR(MATCH(B16,CatCoverage!A:A,0),"")</f>
        <v/>
      </c>
    </row>
    <row r="17" spans="1:9" x14ac:dyDescent="0.2">
      <c r="A17" t="str">
        <f ca="1">IFERROR(A16+MATCH(CONCATENATE("*",CmpAcroSelected,"*"),OFFSET(CatModules!A$1,A16,0,100,1),0),"")</f>
        <v/>
      </c>
      <c r="B17" t="str">
        <f t="shared" ca="1" si="1"/>
        <v/>
      </c>
      <c r="C17" t="str">
        <f ca="1">IFERROR(VLOOKUP(B17,CatModules!B:C,2,FALSE),"")</f>
        <v/>
      </c>
      <c r="D17" t="str">
        <f t="shared" ca="1" si="2"/>
        <v/>
      </c>
      <c r="E17" t="str">
        <f t="shared" ca="1" si="0"/>
        <v/>
      </c>
      <c r="F17" t="str">
        <f ca="1">IF(B17&lt;&gt;"",COUNTIF(CatInt!A:A,ModInCmp!B17),"")</f>
        <v/>
      </c>
      <c r="G17" t="str">
        <f ca="1">IF(F17&lt;&gt;"",MATCH(B17,CatInt!A:A,0),"")</f>
        <v/>
      </c>
      <c r="H17" t="str">
        <f ca="1">IF(B17&lt;&gt;"",COUNTIF(CatCoverage!A:A,ModInCmp!B17),"")</f>
        <v/>
      </c>
      <c r="I17" t="str">
        <f ca="1">IFERROR(MATCH(B17,CatCoverage!A:A,0),"")</f>
        <v/>
      </c>
    </row>
    <row r="18" spans="1:9" x14ac:dyDescent="0.2">
      <c r="A18" t="str">
        <f ca="1">IFERROR(A17+MATCH(CONCATENATE("*",CmpAcroSelected,"*"),OFFSET(CatModules!A$1,A17,0,100,1),0),"")</f>
        <v/>
      </c>
      <c r="B18" t="str">
        <f t="shared" ca="1" si="1"/>
        <v/>
      </c>
      <c r="C18" t="str">
        <f ca="1">IFERROR(VLOOKUP(B18,CatModules!B:C,2,FALSE),"")</f>
        <v/>
      </c>
      <c r="D18" t="str">
        <f t="shared" ca="1" si="2"/>
        <v/>
      </c>
      <c r="E18" t="str">
        <f t="shared" ca="1" si="0"/>
        <v/>
      </c>
      <c r="F18" t="str">
        <f ca="1">IF(B18&lt;&gt;"",COUNTIF(CatInt!A:A,ModInCmp!B18),"")</f>
        <v/>
      </c>
      <c r="G18" t="str">
        <f ca="1">IF(F18&lt;&gt;"",MATCH(B18,CatInt!A:A,0),"")</f>
        <v/>
      </c>
      <c r="H18" t="str">
        <f ca="1">IF(B18&lt;&gt;"",COUNTIF(CatCoverage!A:A,ModInCmp!B18),"")</f>
        <v/>
      </c>
      <c r="I18" t="str">
        <f ca="1">IFERROR(MATCH(B18,CatCoverage!A:A,0),"")</f>
        <v/>
      </c>
    </row>
    <row r="19" spans="1:9" x14ac:dyDescent="0.2">
      <c r="A19" t="str">
        <f ca="1">IFERROR(A18+MATCH(CONCATENATE("*",CmpAcroSelected,"*"),OFFSET(CatModules!A$1,A18,0,100,1),0),"")</f>
        <v/>
      </c>
      <c r="B19" t="str">
        <f t="shared" ca="1" si="1"/>
        <v/>
      </c>
      <c r="C19" t="str">
        <f ca="1">IFERROR(VLOOKUP(B19,CatModules!B:C,2,FALSE),"")</f>
        <v/>
      </c>
      <c r="D19" t="str">
        <f t="shared" ca="1" si="2"/>
        <v/>
      </c>
      <c r="E19" t="str">
        <f t="shared" ca="1" si="0"/>
        <v/>
      </c>
      <c r="F19" t="str">
        <f ca="1">IF(B19&lt;&gt;"",COUNTIF(CatInt!A:A,ModInCmp!B19),"")</f>
        <v/>
      </c>
      <c r="G19" t="str">
        <f ca="1">IF(F19&lt;&gt;"",MATCH(B19,CatInt!A:A,0),"")</f>
        <v/>
      </c>
      <c r="H19" t="str">
        <f ca="1">IF(B19&lt;&gt;"",COUNTIF(CatCoverage!A:A,ModInCmp!B19),"")</f>
        <v/>
      </c>
      <c r="I19" t="str">
        <f ca="1">IFERROR(MATCH(B19,CatCoverage!A:A,0),"")</f>
        <v/>
      </c>
    </row>
    <row r="20" spans="1:9" x14ac:dyDescent="0.2">
      <c r="A20" t="str">
        <f ca="1">IFERROR(A19+MATCH(CONCATENATE("*",CmpAcroSelected,"*"),OFFSET(CatModules!A$1,A19,0,100,1),0),"")</f>
        <v/>
      </c>
      <c r="B20" t="str">
        <f t="shared" ca="1" si="1"/>
        <v/>
      </c>
      <c r="C20" t="str">
        <f ca="1">IFERROR(VLOOKUP(B20,CatModules!B:C,2,FALSE),"")</f>
        <v/>
      </c>
      <c r="D20" t="str">
        <f t="shared" ca="1" si="2"/>
        <v/>
      </c>
      <c r="E20" t="str">
        <f t="shared" ca="1" si="0"/>
        <v/>
      </c>
      <c r="F20" t="str">
        <f ca="1">IF(B20&lt;&gt;"",COUNTIF(CatInt!A:A,ModInCmp!B20),"")</f>
        <v/>
      </c>
      <c r="G20" t="str">
        <f ca="1">IF(F20&lt;&gt;"",MATCH(B20,CatInt!A:A,0),"")</f>
        <v/>
      </c>
      <c r="H20" t="str">
        <f ca="1">IF(B20&lt;&gt;"",COUNTIF(CatCoverage!A:A,ModInCmp!B20),"")</f>
        <v/>
      </c>
      <c r="I20" t="str">
        <f ca="1">IFERROR(MATCH(B20,CatCoverage!A:A,0),"")</f>
        <v/>
      </c>
    </row>
    <row r="21" spans="1:9" x14ac:dyDescent="0.2">
      <c r="A21" t="str">
        <f ca="1">IFERROR(A20+MATCH(CONCATENATE("*",CmpAcroSelected,"*"),OFFSET(CatModules!A$1,A20,0,100,1),0),"")</f>
        <v/>
      </c>
      <c r="B21" t="str">
        <f t="shared" ca="1" si="1"/>
        <v/>
      </c>
      <c r="C21" t="str">
        <f ca="1">IFERROR(VLOOKUP(B21,CatModules!B:C,2,FALSE),"")</f>
        <v/>
      </c>
      <c r="D21" t="str">
        <f t="shared" ca="1" si="2"/>
        <v/>
      </c>
      <c r="E21" t="str">
        <f t="shared" ca="1" si="0"/>
        <v/>
      </c>
      <c r="F21" t="str">
        <f ca="1">IF(B21&lt;&gt;"",COUNTIF(CatInt!A:A,ModInCmp!B21),"")</f>
        <v/>
      </c>
      <c r="G21" t="str">
        <f ca="1">IF(F21&lt;&gt;"",MATCH(B21,CatInt!A:A,0),"")</f>
        <v/>
      </c>
      <c r="H21" t="str">
        <f ca="1">IF(B21&lt;&gt;"",COUNTIF(CatCoverage!A:A,ModInCmp!B21),"")</f>
        <v/>
      </c>
      <c r="I21" t="str">
        <f ca="1">IFERROR(MATCH(B21,CatCoverage!A:A,0),"")</f>
        <v/>
      </c>
    </row>
    <row r="22" spans="1:9" x14ac:dyDescent="0.2">
      <c r="A22" t="str">
        <f ca="1">IFERROR(A21+MATCH(CONCATENATE("*",CmpAcroSelected,"*"),OFFSET(CatModules!A$1,A21,0,100,1),0),"")</f>
        <v/>
      </c>
      <c r="B22" t="str">
        <f t="shared" ca="1" si="1"/>
        <v/>
      </c>
      <c r="C22" t="str">
        <f ca="1">IFERROR(VLOOKUP(B22,CatModules!B:C,2,FALSE),"")</f>
        <v/>
      </c>
      <c r="D22" t="str">
        <f t="shared" ca="1" si="2"/>
        <v/>
      </c>
      <c r="E22" t="str">
        <f t="shared" ca="1" si="0"/>
        <v/>
      </c>
      <c r="F22" t="str">
        <f ca="1">IF(B22&lt;&gt;"",COUNTIF(CatInt!A:A,ModInCmp!B22),"")</f>
        <v/>
      </c>
      <c r="G22" t="str">
        <f ca="1">IF(F22&lt;&gt;"",MATCH(B22,CatInt!A:A,0),"")</f>
        <v/>
      </c>
      <c r="H22" t="str">
        <f ca="1">IF(B22&lt;&gt;"",COUNTIF(CatCoverage!A:A,ModInCmp!B22),"")</f>
        <v/>
      </c>
      <c r="I22" t="str">
        <f ca="1">IFERROR(MATCH(B22,CatCoverage!A:A,0),"")</f>
        <v/>
      </c>
    </row>
    <row r="23" spans="1:9" x14ac:dyDescent="0.2">
      <c r="A23" t="str">
        <f ca="1">IFERROR(A22+MATCH(CONCATENATE("*",CmpAcroSelected,"*"),OFFSET(CatModules!A$1,A22,0,100,1),0),"")</f>
        <v/>
      </c>
      <c r="B23" t="str">
        <f t="shared" ca="1" si="1"/>
        <v/>
      </c>
      <c r="C23" t="str">
        <f ca="1">IFERROR(VLOOKUP(B23,CatModules!B:C,2,FALSE),"")</f>
        <v/>
      </c>
      <c r="D23" t="str">
        <f t="shared" ca="1" si="2"/>
        <v/>
      </c>
      <c r="E23" t="str">
        <f t="shared" ca="1" si="0"/>
        <v/>
      </c>
      <c r="F23" t="str">
        <f ca="1">IF(B23&lt;&gt;"",COUNTIF(CatInt!A:A,ModInCmp!B23),"")</f>
        <v/>
      </c>
      <c r="G23" t="str">
        <f ca="1">IF(F23&lt;&gt;"",MATCH(B23,CatInt!A:A,0),"")</f>
        <v/>
      </c>
      <c r="H23" t="str">
        <f ca="1">IF(B23&lt;&gt;"",COUNTIF(CatCoverage!A:A,ModInCmp!B23),"")</f>
        <v/>
      </c>
      <c r="I23" t="str">
        <f ca="1">IFERROR(MATCH(B23,CatCoverage!A:A,0),"")</f>
        <v/>
      </c>
    </row>
    <row r="24" spans="1:9" x14ac:dyDescent="0.2">
      <c r="A24" t="str">
        <f ca="1">IFERROR(A23+MATCH(CONCATENATE("*",CmpAcroSelected,"*"),OFFSET(CatModules!A$1,A23,0,100,1),0),"")</f>
        <v/>
      </c>
      <c r="B24" t="str">
        <f t="shared" ca="1" si="1"/>
        <v/>
      </c>
      <c r="C24" t="str">
        <f ca="1">IFERROR(VLOOKUP(B24,CatModules!B:C,2,FALSE),"")</f>
        <v/>
      </c>
      <c r="D24" t="str">
        <f t="shared" ca="1" si="2"/>
        <v/>
      </c>
      <c r="E24" t="str">
        <f t="shared" ca="1" si="0"/>
        <v/>
      </c>
      <c r="F24" t="str">
        <f ca="1">IF(B24&lt;&gt;"",COUNTIF(CatInt!A:A,ModInCmp!B24),"")</f>
        <v/>
      </c>
      <c r="G24" t="str">
        <f ca="1">IF(F24&lt;&gt;"",MATCH(B24,CatInt!A:A,0),"")</f>
        <v/>
      </c>
      <c r="H24" t="str">
        <f ca="1">IF(B24&lt;&gt;"",COUNTIF(CatCoverage!A:A,ModInCmp!B24),"")</f>
        <v/>
      </c>
      <c r="I24" t="str">
        <f ca="1">IFERROR(MATCH(B24,CatCoverage!A:A,0),"")</f>
        <v/>
      </c>
    </row>
    <row r="25" spans="1:9" x14ac:dyDescent="0.2">
      <c r="A25" t="str">
        <f ca="1">IFERROR(A24+MATCH(CONCATENATE("*",CmpAcroSelected,"*"),OFFSET(CatModules!A$1,A24,0,100,1),0),"")</f>
        <v/>
      </c>
      <c r="B25" t="str">
        <f t="shared" ca="1" si="1"/>
        <v/>
      </c>
      <c r="C25" t="str">
        <f ca="1">IFERROR(VLOOKUP(B25,CatModules!B:C,2,FALSE),"")</f>
        <v/>
      </c>
      <c r="D25" t="str">
        <f t="shared" ca="1" si="2"/>
        <v/>
      </c>
      <c r="E25" t="str">
        <f t="shared" ca="1" si="0"/>
        <v/>
      </c>
      <c r="F25" t="str">
        <f ca="1">IF(B25&lt;&gt;"",COUNTIF(CatInt!A:A,ModInCmp!B25),"")</f>
        <v/>
      </c>
      <c r="G25" t="str">
        <f ca="1">IF(F25&lt;&gt;"",MATCH(B25,CatInt!A:A,0),"")</f>
        <v/>
      </c>
      <c r="H25" t="str">
        <f ca="1">IF(B25&lt;&gt;"",COUNTIF(CatCoverage!A:A,ModInCmp!B25),"")</f>
        <v/>
      </c>
      <c r="I25" t="str">
        <f ca="1">IFERROR(MATCH(B25,CatCoverage!A:A,0),"")</f>
        <v/>
      </c>
    </row>
    <row r="26" spans="1:9" x14ac:dyDescent="0.2">
      <c r="A26" t="str">
        <f ca="1">IFERROR(A25+MATCH(CONCATENATE("*",CmpAcroSelected,"*"),OFFSET(CatModules!A$1,A25,0,100,1),0),"")</f>
        <v/>
      </c>
      <c r="B26" t="str">
        <f t="shared" ca="1" si="1"/>
        <v/>
      </c>
      <c r="C26" t="str">
        <f ca="1">IFERROR(VLOOKUP(B26,CatModules!B:C,2,FALSE),"")</f>
        <v/>
      </c>
      <c r="D26" t="str">
        <f t="shared" ca="1" si="2"/>
        <v/>
      </c>
      <c r="E26" t="str">
        <f t="shared" ca="1" si="0"/>
        <v/>
      </c>
      <c r="F26" t="str">
        <f ca="1">IF(B26&lt;&gt;"",COUNTIF(CatInt!A:A,ModInCmp!B26),"")</f>
        <v/>
      </c>
      <c r="G26" t="str">
        <f ca="1">IF(F26&lt;&gt;"",MATCH(B26,CatInt!A:A,0),"")</f>
        <v/>
      </c>
      <c r="H26" t="str">
        <f ca="1">IF(B26&lt;&gt;"",COUNTIF(CatCoverage!A:A,ModInCmp!B26),"")</f>
        <v/>
      </c>
      <c r="I26" t="str">
        <f ca="1">IFERROR(MATCH(B26,CatCoverage!A:A,0),"")</f>
        <v/>
      </c>
    </row>
    <row r="27" spans="1:9" x14ac:dyDescent="0.2">
      <c r="A27" t="str">
        <f ca="1">IFERROR(A26+MATCH(CONCATENATE("*",CmpAcroSelected,"*"),OFFSET(CatModules!A$1,A26,0,100,1),0),"")</f>
        <v/>
      </c>
      <c r="B27" t="str">
        <f t="shared" ca="1" si="1"/>
        <v/>
      </c>
      <c r="C27" t="str">
        <f ca="1">IFERROR(VLOOKUP(B27,CatModules!B:C,2,FALSE),"")</f>
        <v/>
      </c>
      <c r="D27" t="str">
        <f t="shared" ca="1" si="2"/>
        <v/>
      </c>
      <c r="E27" t="str">
        <f t="shared" ca="1" si="0"/>
        <v/>
      </c>
      <c r="F27" t="str">
        <f ca="1">IF(B27&lt;&gt;"",COUNTIF(CatInt!A:A,ModInCmp!B27),"")</f>
        <v/>
      </c>
      <c r="G27" t="str">
        <f ca="1">IF(F27&lt;&gt;"",MATCH(B27,CatInt!A:A,0),"")</f>
        <v/>
      </c>
      <c r="H27" t="str">
        <f ca="1">IF(B27&lt;&gt;"",COUNTIF(CatCoverage!A:A,ModInCmp!B27),"")</f>
        <v/>
      </c>
      <c r="I27" t="str">
        <f ca="1">IFERROR(MATCH(B27,CatCoverage!A:A,0),"")</f>
        <v/>
      </c>
    </row>
    <row r="28" spans="1:9" x14ac:dyDescent="0.2">
      <c r="A28" t="str">
        <f ca="1">IFERROR(A27+MATCH(CONCATENATE("*",CmpAcroSelected,"*"),OFFSET(CatModules!A$1,A27,0,100,1),0),"")</f>
        <v/>
      </c>
      <c r="B28" t="str">
        <f t="shared" ca="1" si="1"/>
        <v/>
      </c>
      <c r="C28" t="str">
        <f ca="1">IFERROR(VLOOKUP(B28,CatModules!B:C,2,FALSE),"")</f>
        <v/>
      </c>
      <c r="D28" t="str">
        <f t="shared" ca="1" si="2"/>
        <v/>
      </c>
      <c r="E28" t="str">
        <f t="shared" ca="1" si="0"/>
        <v/>
      </c>
      <c r="F28" t="str">
        <f ca="1">IF(B28&lt;&gt;"",COUNTIF(CatInt!A:A,ModInCmp!B28),"")</f>
        <v/>
      </c>
      <c r="G28" t="str">
        <f ca="1">IF(F28&lt;&gt;"",MATCH(B28,CatInt!A:A,0),"")</f>
        <v/>
      </c>
      <c r="H28" t="str">
        <f ca="1">IF(B28&lt;&gt;"",COUNTIF(CatCoverage!A:A,ModInCmp!B28),"")</f>
        <v/>
      </c>
      <c r="I28" t="str">
        <f ca="1">IFERROR(MATCH(B28,CatCoverage!A:A,0),"")</f>
        <v/>
      </c>
    </row>
    <row r="29" spans="1:9" x14ac:dyDescent="0.2">
      <c r="A29" t="str">
        <f ca="1">IFERROR(A28+MATCH(CONCATENATE("*",CmpAcroSelected,"*"),OFFSET(CatModules!A$1,A28,0,100,1),0),"")</f>
        <v/>
      </c>
      <c r="B29" t="str">
        <f t="shared" ca="1" si="1"/>
        <v/>
      </c>
      <c r="C29" t="str">
        <f ca="1">IFERROR(VLOOKUP(B29,CatModules!B:C,2,FALSE),"")</f>
        <v/>
      </c>
      <c r="D29" t="str">
        <f t="shared" ca="1" si="2"/>
        <v/>
      </c>
      <c r="E29" t="str">
        <f t="shared" ca="1" si="0"/>
        <v/>
      </c>
      <c r="F29" t="str">
        <f ca="1">IF(B29&lt;&gt;"",COUNTIF(CatInt!A:A,ModInCmp!B29),"")</f>
        <v/>
      </c>
      <c r="G29" t="str">
        <f ca="1">IF(F29&lt;&gt;"",MATCH(B29,CatInt!A:A,0),"")</f>
        <v/>
      </c>
      <c r="H29" t="str">
        <f ca="1">IF(B29&lt;&gt;"",COUNTIF(CatCoverage!A:A,ModInCmp!B29),"")</f>
        <v/>
      </c>
      <c r="I29" t="str">
        <f ca="1">IFERROR(MATCH(B29,CatCoverage!A:A,0),"")</f>
        <v/>
      </c>
    </row>
    <row r="30" spans="1:9" x14ac:dyDescent="0.2">
      <c r="A30" t="str">
        <f ca="1">IFERROR(A29+MATCH(CONCATENATE("*",CmpAcroSelected,"*"),OFFSET(CatModules!A$1,A29,0,100,1),0),"")</f>
        <v/>
      </c>
      <c r="B30" t="str">
        <f t="shared" ca="1" si="1"/>
        <v/>
      </c>
      <c r="C30" t="str">
        <f ca="1">IFERROR(VLOOKUP(B30,CatModules!B:C,2,FALSE),"")</f>
        <v/>
      </c>
      <c r="D30" t="str">
        <f t="shared" ca="1" si="2"/>
        <v/>
      </c>
      <c r="E30" t="str">
        <f t="shared" ca="1" si="0"/>
        <v/>
      </c>
      <c r="F30" t="str">
        <f ca="1">IF(B30&lt;&gt;"",COUNTIF(CatInt!A:A,ModInCmp!B30),"")</f>
        <v/>
      </c>
      <c r="G30" t="str">
        <f ca="1">IF(F30&lt;&gt;"",MATCH(B30,CatInt!A:A,0),"")</f>
        <v/>
      </c>
      <c r="H30" t="str">
        <f ca="1">IF(B30&lt;&gt;"",COUNTIF(CatCoverage!A:A,ModInCmp!B30),"")</f>
        <v/>
      </c>
      <c r="I30" t="str">
        <f ca="1">IFERROR(MATCH(B30,CatCoverage!A:A,0),"")</f>
        <v/>
      </c>
    </row>
    <row r="31" spans="1:9" x14ac:dyDescent="0.2">
      <c r="A31" t="str">
        <f ca="1">IFERROR(A30+MATCH(CONCATENATE("*",CmpAcroSelected,"*"),OFFSET(CatModules!A$1,A30,0,100,1),0),"")</f>
        <v/>
      </c>
      <c r="B31" t="str">
        <f t="shared" ca="1" si="1"/>
        <v/>
      </c>
      <c r="C31" t="str">
        <f ca="1">IFERROR(VLOOKUP(B31,CatModules!B:C,2,FALSE),"")</f>
        <v/>
      </c>
      <c r="D31" t="str">
        <f t="shared" ca="1" si="2"/>
        <v/>
      </c>
      <c r="E31" t="str">
        <f t="shared" ca="1" si="0"/>
        <v/>
      </c>
      <c r="F31" t="str">
        <f ca="1">IF(B31&lt;&gt;"",COUNTIF(CatInt!A:A,ModInCmp!B31),"")</f>
        <v/>
      </c>
      <c r="G31" t="str">
        <f ca="1">IF(F31&lt;&gt;"",MATCH(B31,CatInt!A:A,0),"")</f>
        <v/>
      </c>
      <c r="H31" t="str">
        <f ca="1">IF(B31&lt;&gt;"",COUNTIF(CatCoverage!A:A,ModInCmp!B31),"")</f>
        <v/>
      </c>
      <c r="I31" t="str">
        <f ca="1">IFERROR(MATCH(B31,CatCoverage!A:A,0),"")</f>
        <v/>
      </c>
    </row>
    <row r="32" spans="1:9" x14ac:dyDescent="0.2">
      <c r="A32" t="str">
        <f ca="1">IFERROR(A31+MATCH(CONCATENATE("*",CmpAcroSelected,"*"),OFFSET(CatModules!A$1,A31,0,100,1),0),"")</f>
        <v/>
      </c>
      <c r="B32" t="str">
        <f t="shared" ca="1" si="1"/>
        <v/>
      </c>
      <c r="C32" t="str">
        <f ca="1">IFERROR(VLOOKUP(B32,CatModules!B:C,2,FALSE),"")</f>
        <v/>
      </c>
      <c r="D32" t="str">
        <f t="shared" ca="1" si="2"/>
        <v/>
      </c>
      <c r="E32" t="str">
        <f t="shared" ca="1" si="0"/>
        <v/>
      </c>
      <c r="F32" t="str">
        <f ca="1">IF(B32&lt;&gt;"",COUNTIF(CatInt!A:A,ModInCmp!B32),"")</f>
        <v/>
      </c>
      <c r="G32" t="str">
        <f ca="1">IF(F32&lt;&gt;"",MATCH(B32,CatInt!A:A,0),"")</f>
        <v/>
      </c>
      <c r="H32" t="str">
        <f ca="1">IF(B32&lt;&gt;"",COUNTIF(CatCoverage!A:A,ModInCmp!B32),"")</f>
        <v/>
      </c>
      <c r="I32" t="str">
        <f ca="1">IFERROR(MATCH(B32,CatCoverage!A:A,0),"")</f>
        <v/>
      </c>
    </row>
    <row r="33" spans="1:9" x14ac:dyDescent="0.2">
      <c r="A33" t="str">
        <f ca="1">IFERROR(A32+MATCH(CONCATENATE("*",CmpAcroSelected,"*"),OFFSET(CatModules!A$1,A32,0,100,1),0),"")</f>
        <v/>
      </c>
      <c r="B33" t="str">
        <f t="shared" ca="1" si="1"/>
        <v/>
      </c>
      <c r="C33" t="str">
        <f ca="1">IFERROR(VLOOKUP(B33,CatModules!B:C,2,FALSE),"")</f>
        <v/>
      </c>
      <c r="D33" t="str">
        <f t="shared" ca="1" si="2"/>
        <v/>
      </c>
      <c r="E33" t="str">
        <f t="shared" ca="1" si="0"/>
        <v/>
      </c>
      <c r="F33" t="str">
        <f ca="1">IF(B33&lt;&gt;"",COUNTIF(CatInt!A:A,ModInCmp!B33),"")</f>
        <v/>
      </c>
      <c r="G33" t="str">
        <f ca="1">IF(F33&lt;&gt;"",MATCH(B33,CatInt!A:A,0),"")</f>
        <v/>
      </c>
      <c r="H33" t="str">
        <f ca="1">IF(B33&lt;&gt;"",COUNTIF(CatCoverage!A:A,ModInCmp!B33),"")</f>
        <v/>
      </c>
      <c r="I33" t="str">
        <f ca="1">IFERROR(MATCH(B33,CatCoverage!A:A,0),"")</f>
        <v/>
      </c>
    </row>
    <row r="34" spans="1:9" x14ac:dyDescent="0.2">
      <c r="A34" t="str">
        <f ca="1">IFERROR(A33+MATCH(CONCATENATE("*",CmpAcroSelected,"*"),OFFSET(CatModules!A$1,A33,0,100,1),0),"")</f>
        <v/>
      </c>
      <c r="B34" t="str">
        <f t="shared" ca="1" si="1"/>
        <v/>
      </c>
      <c r="C34" t="str">
        <f ca="1">IFERROR(VLOOKUP(B34,CatModules!B:C,2,FALSE),"")</f>
        <v/>
      </c>
      <c r="D34" t="str">
        <f t="shared" ca="1" si="2"/>
        <v/>
      </c>
      <c r="E34" t="str">
        <f t="shared" ca="1" si="0"/>
        <v/>
      </c>
      <c r="F34" t="str">
        <f ca="1">IF(B34&lt;&gt;"",COUNTIF(CatInt!A:A,ModInCmp!B34),"")</f>
        <v/>
      </c>
      <c r="G34" t="str">
        <f ca="1">IF(F34&lt;&gt;"",MATCH(B34,CatInt!A:A,0),"")</f>
        <v/>
      </c>
      <c r="H34" t="str">
        <f ca="1">IF(B34&lt;&gt;"",COUNTIF(CatCoverage!A:A,ModInCmp!B34),"")</f>
        <v/>
      </c>
      <c r="I34" t="str">
        <f ca="1">IFERROR(MATCH(B34,CatCoverage!A:A,0),"")</f>
        <v/>
      </c>
    </row>
    <row r="35" spans="1:9" x14ac:dyDescent="0.2">
      <c r="A35" t="str">
        <f ca="1">IFERROR(A34+MATCH(CONCATENATE("*",CmpAcroSelected,"*"),OFFSET(CatModules!A$1,A34,0,100,1),0),"")</f>
        <v/>
      </c>
      <c r="B35" t="str">
        <f t="shared" ca="1" si="1"/>
        <v/>
      </c>
      <c r="C35" t="str">
        <f ca="1">IFERROR(VLOOKUP(B35,CatModules!B:C,2,FALSE),"")</f>
        <v/>
      </c>
      <c r="D35" t="str">
        <f t="shared" ca="1" si="2"/>
        <v/>
      </c>
      <c r="E35" t="str">
        <f t="shared" ca="1" si="0"/>
        <v/>
      </c>
      <c r="F35" t="str">
        <f ca="1">IF(B35&lt;&gt;"",COUNTIF(CatInt!A:A,ModInCmp!B35),"")</f>
        <v/>
      </c>
      <c r="G35" t="str">
        <f ca="1">IF(F35&lt;&gt;"",MATCH(B35,CatInt!A:A,0),"")</f>
        <v/>
      </c>
      <c r="H35" t="str">
        <f ca="1">IF(B35&lt;&gt;"",COUNTIF(CatCoverage!A:A,ModInCmp!B35),"")</f>
        <v/>
      </c>
      <c r="I35" t="str">
        <f ca="1">IFERROR(MATCH(B35,CatCoverage!A:A,0),"")</f>
        <v/>
      </c>
    </row>
    <row r="36" spans="1:9" x14ac:dyDescent="0.2">
      <c r="A36" t="str">
        <f ca="1">IFERROR(A35+MATCH(CONCATENATE("*",CmpAcroSelected,"*"),OFFSET(CatModules!A$1,A35,0,100,1),0),"")</f>
        <v/>
      </c>
      <c r="B36" t="str">
        <f t="shared" ca="1" si="1"/>
        <v/>
      </c>
      <c r="C36" t="str">
        <f ca="1">IFERROR(VLOOKUP(B36,CatModules!B:C,2,FALSE),"")</f>
        <v/>
      </c>
      <c r="D36" t="str">
        <f t="shared" ca="1" si="2"/>
        <v/>
      </c>
      <c r="E36" t="str">
        <f t="shared" ca="1" si="0"/>
        <v/>
      </c>
      <c r="F36" t="str">
        <f ca="1">IF(B36&lt;&gt;"",COUNTIF(CatInt!A:A,ModInCmp!B36),"")</f>
        <v/>
      </c>
      <c r="G36" t="str">
        <f ca="1">IF(F36&lt;&gt;"",MATCH(B36,CatInt!A:A,0),"")</f>
        <v/>
      </c>
      <c r="H36" t="str">
        <f ca="1">IF(B36&lt;&gt;"",COUNTIF(CatCoverage!A:A,ModInCmp!B36),"")</f>
        <v/>
      </c>
      <c r="I36" t="str">
        <f ca="1">IFERROR(MATCH(B36,CatCoverage!A:A,0),"")</f>
        <v/>
      </c>
    </row>
    <row r="37" spans="1:9" x14ac:dyDescent="0.2">
      <c r="A37" t="str">
        <f ca="1">IFERROR(A36+MATCH(CONCATENATE("*",CmpAcroSelected,"*"),OFFSET(CatModules!A$1,A36,0,100,1),0),"")</f>
        <v/>
      </c>
      <c r="B37" t="str">
        <f t="shared" ca="1" si="1"/>
        <v/>
      </c>
      <c r="C37" t="str">
        <f ca="1">IFERROR(VLOOKUP(B37,CatModules!B:C,2,FALSE),"")</f>
        <v/>
      </c>
      <c r="D37" t="str">
        <f t="shared" ca="1" si="2"/>
        <v/>
      </c>
      <c r="E37" t="str">
        <f t="shared" ca="1" si="0"/>
        <v/>
      </c>
      <c r="F37" t="str">
        <f ca="1">IF(B37&lt;&gt;"",COUNTIF(CatInt!A:A,ModInCmp!B37),"")</f>
        <v/>
      </c>
      <c r="G37" t="str">
        <f ca="1">IF(F37&lt;&gt;"",MATCH(B37,CatInt!A:A,0),"")</f>
        <v/>
      </c>
      <c r="H37" t="str">
        <f ca="1">IF(B37&lt;&gt;"",COUNTIF(CatCoverage!A:A,ModInCmp!B37),"")</f>
        <v/>
      </c>
      <c r="I37" t="str">
        <f ca="1">IFERROR(MATCH(B37,CatCoverage!A:A,0),"")</f>
        <v/>
      </c>
    </row>
    <row r="38" spans="1:9" x14ac:dyDescent="0.2">
      <c r="A38" t="str">
        <f ca="1">IFERROR(A37+MATCH(CONCATENATE("*",CmpAcroSelected,"*"),OFFSET(CatModules!A$1,A37,0,100,1),0),"")</f>
        <v/>
      </c>
      <c r="B38" t="str">
        <f t="shared" ca="1" si="1"/>
        <v/>
      </c>
      <c r="C38" t="str">
        <f ca="1">IFERROR(VLOOKUP(B38,CatModules!B:C,2,FALSE),"")</f>
        <v/>
      </c>
      <c r="D38" t="str">
        <f t="shared" ca="1" si="2"/>
        <v/>
      </c>
      <c r="E38" t="str">
        <f t="shared" ca="1" si="0"/>
        <v/>
      </c>
      <c r="F38" t="str">
        <f ca="1">IF(B38&lt;&gt;"",COUNTIF(CatInt!A:A,ModInCmp!B38),"")</f>
        <v/>
      </c>
      <c r="G38" t="str">
        <f ca="1">IF(F38&lt;&gt;"",MATCH(B38,CatInt!A:A,0),"")</f>
        <v/>
      </c>
      <c r="H38" t="str">
        <f ca="1">IF(B38&lt;&gt;"",COUNTIF(CatCoverage!A:A,ModInCmp!B38),"")</f>
        <v/>
      </c>
      <c r="I38" t="str">
        <f ca="1">IFERROR(MATCH(B38,CatCoverage!A:A,0),"")</f>
        <v/>
      </c>
    </row>
    <row r="39" spans="1:9" x14ac:dyDescent="0.2">
      <c r="A39" t="str">
        <f ca="1">IFERROR(A38+MATCH(CONCATENATE("*",CmpAcroSelected,"*"),OFFSET(CatModules!A$1,A38,0,100,1),0),"")</f>
        <v/>
      </c>
      <c r="B39" t="str">
        <f t="shared" ca="1" si="1"/>
        <v/>
      </c>
      <c r="C39" t="str">
        <f ca="1">IFERROR(VLOOKUP(B39,CatModules!B:C,2,FALSE),"")</f>
        <v/>
      </c>
      <c r="D39" t="str">
        <f t="shared" ca="1" si="2"/>
        <v/>
      </c>
      <c r="E39" t="str">
        <f t="shared" ca="1" si="0"/>
        <v/>
      </c>
      <c r="F39" t="str">
        <f ca="1">IF(B39&lt;&gt;"",COUNTIF(CatInt!A:A,ModInCmp!B39),"")</f>
        <v/>
      </c>
      <c r="G39" t="str">
        <f ca="1">IF(F39&lt;&gt;"",MATCH(B39,CatInt!A:A,0),"")</f>
        <v/>
      </c>
      <c r="H39" t="str">
        <f ca="1">IF(B39&lt;&gt;"",COUNTIF(CatCoverage!A:A,ModInCmp!B39),"")</f>
        <v/>
      </c>
      <c r="I39" t="str">
        <f ca="1">IFERROR(MATCH(B39,CatCoverage!A:A,0),"")</f>
        <v/>
      </c>
    </row>
    <row r="40" spans="1:9" x14ac:dyDescent="0.2">
      <c r="A40" t="str">
        <f ca="1">IFERROR(A39+MATCH(CONCATENATE("*",CmpAcroSelected,"*"),OFFSET(CatModules!A$1,A39,0,100,1),0),"")</f>
        <v/>
      </c>
      <c r="B40" t="str">
        <f t="shared" ca="1" si="1"/>
        <v/>
      </c>
      <c r="C40" t="str">
        <f ca="1">IFERROR(VLOOKUP(B40,CatModules!B:C,2,FALSE),"")</f>
        <v/>
      </c>
      <c r="D40" t="str">
        <f t="shared" ca="1" si="2"/>
        <v/>
      </c>
      <c r="E40" t="str">
        <f t="shared" ca="1" si="0"/>
        <v/>
      </c>
      <c r="F40" t="str">
        <f ca="1">IF(B40&lt;&gt;"",COUNTIF(CatInt!A:A,ModInCmp!B40),"")</f>
        <v/>
      </c>
      <c r="G40" t="str">
        <f ca="1">IF(F40&lt;&gt;"",MATCH(B40,CatInt!A:A,0),"")</f>
        <v/>
      </c>
      <c r="H40" t="str">
        <f ca="1">IF(B40&lt;&gt;"",COUNTIF(CatCoverage!A:A,ModInCmp!B40),"")</f>
        <v/>
      </c>
      <c r="I40" t="str">
        <f ca="1">IFERROR(MATCH(B40,CatCoverage!A:A,0),"")</f>
        <v/>
      </c>
    </row>
    <row r="41" spans="1:9" x14ac:dyDescent="0.2">
      <c r="A41" t="str">
        <f ca="1">IFERROR(A40+MATCH(CONCATENATE("*",CmpAcroSelected,"*"),OFFSET(CatModules!A$1,A40,0,100,1),0),"")</f>
        <v/>
      </c>
      <c r="B41" t="str">
        <f t="shared" ca="1" si="1"/>
        <v/>
      </c>
      <c r="C41" t="str">
        <f ca="1">IFERROR(VLOOKUP(B41,CatModules!B:C,2,FALSE),"")</f>
        <v/>
      </c>
      <c r="D41" t="str">
        <f t="shared" ca="1" si="2"/>
        <v/>
      </c>
      <c r="E41" t="str">
        <f t="shared" ca="1" si="0"/>
        <v/>
      </c>
      <c r="F41" t="str">
        <f ca="1">IF(B41&lt;&gt;"",COUNTIF(CatInt!A:A,ModInCmp!B41),"")</f>
        <v/>
      </c>
      <c r="G41" t="str">
        <f ca="1">IF(F41&lt;&gt;"",MATCH(B41,CatInt!A:A,0),"")</f>
        <v/>
      </c>
      <c r="H41" t="str">
        <f ca="1">IF(B41&lt;&gt;"",COUNTIF(CatCoverage!A:A,ModInCmp!B41),"")</f>
        <v/>
      </c>
      <c r="I41" t="str">
        <f ca="1">IFERROR(MATCH(B41,CatCoverage!A:A,0),"")</f>
        <v/>
      </c>
    </row>
    <row r="42" spans="1:9" x14ac:dyDescent="0.2">
      <c r="A42" t="str">
        <f ca="1">IFERROR(A41+MATCH(CONCATENATE("*",CmpAcroSelected,"*"),OFFSET(CatModules!A$1,A41,0,100,1),0),"")</f>
        <v/>
      </c>
      <c r="B42" t="str">
        <f t="shared" ca="1" si="1"/>
        <v/>
      </c>
      <c r="C42" t="str">
        <f ca="1">IFERROR(VLOOKUP(B42,CatModules!B:C,2,FALSE),"")</f>
        <v/>
      </c>
      <c r="D42" t="str">
        <f t="shared" ca="1" si="2"/>
        <v/>
      </c>
      <c r="E42" t="str">
        <f t="shared" ca="1" si="0"/>
        <v/>
      </c>
      <c r="F42" t="str">
        <f ca="1">IF(B42&lt;&gt;"",COUNTIF(CatInt!A:A,ModInCmp!B42),"")</f>
        <v/>
      </c>
      <c r="G42" t="str">
        <f ca="1">IF(F42&lt;&gt;"",MATCH(B42,CatInt!A:A,0),"")</f>
        <v/>
      </c>
      <c r="H42" t="str">
        <f ca="1">IF(B42&lt;&gt;"",COUNTIF(CatCoverage!A:A,ModInCmp!B42),"")</f>
        <v/>
      </c>
      <c r="I42" t="str">
        <f ca="1">IFERROR(MATCH(B42,CatCoverage!A:A,0),"")</f>
        <v/>
      </c>
    </row>
    <row r="43" spans="1:9" x14ac:dyDescent="0.2">
      <c r="A43" t="str">
        <f ca="1">IFERROR(A42+MATCH(CONCATENATE("*",CmpAcroSelected,"*"),OFFSET(CatModules!A$1,A42,0,100,1),0),"")</f>
        <v/>
      </c>
      <c r="B43" t="str">
        <f t="shared" ca="1" si="1"/>
        <v/>
      </c>
      <c r="C43" t="str">
        <f ca="1">IFERROR(VLOOKUP(B43,CatModules!B:C,2,FALSE),"")</f>
        <v/>
      </c>
      <c r="D43" t="str">
        <f t="shared" ca="1" si="2"/>
        <v/>
      </c>
      <c r="E43" t="str">
        <f t="shared" ca="1" si="0"/>
        <v/>
      </c>
      <c r="F43" t="str">
        <f ca="1">IF(B43&lt;&gt;"",COUNTIF(CatInt!A:A,ModInCmp!B43),"")</f>
        <v/>
      </c>
      <c r="G43" t="str">
        <f ca="1">IF(F43&lt;&gt;"",MATCH(B43,CatInt!A:A,0),"")</f>
        <v/>
      </c>
      <c r="H43" t="str">
        <f ca="1">IF(B43&lt;&gt;"",COUNTIF(CatCoverage!A:A,ModInCmp!B43),"")</f>
        <v/>
      </c>
      <c r="I43" t="str">
        <f ca="1">IFERROR(MATCH(B43,CatCoverage!A:A,0),"")</f>
        <v/>
      </c>
    </row>
    <row r="44" spans="1:9" x14ac:dyDescent="0.2">
      <c r="A44" t="str">
        <f ca="1">IFERROR(A43+MATCH(CONCATENATE("*",CmpAcroSelected,"*"),OFFSET(CatModules!A$1,A43,0,100,1),0),"")</f>
        <v/>
      </c>
      <c r="B44" t="str">
        <f t="shared" ca="1" si="1"/>
        <v/>
      </c>
      <c r="C44" t="str">
        <f ca="1">IFERROR(VLOOKUP(B44,CatModules!B:C,2,FALSE),"")</f>
        <v/>
      </c>
      <c r="D44" t="str">
        <f t="shared" ca="1" si="2"/>
        <v/>
      </c>
      <c r="E44" t="str">
        <f t="shared" ca="1" si="0"/>
        <v/>
      </c>
      <c r="F44" t="str">
        <f ca="1">IF(B44&lt;&gt;"",COUNTIF(CatInt!A:A,ModInCmp!B44),"")</f>
        <v/>
      </c>
      <c r="G44" t="str">
        <f ca="1">IF(F44&lt;&gt;"",MATCH(B44,CatInt!A:A,0),"")</f>
        <v/>
      </c>
      <c r="H44" t="str">
        <f ca="1">IF(B44&lt;&gt;"",COUNTIF(CatCoverage!A:A,ModInCmp!B44),"")</f>
        <v/>
      </c>
      <c r="I44" t="str">
        <f ca="1">IFERROR(MATCH(B44,CatCoverage!A:A,0),"")</f>
        <v/>
      </c>
    </row>
    <row r="45" spans="1:9" x14ac:dyDescent="0.2">
      <c r="A45" t="str">
        <f ca="1">IFERROR(A44+MATCH(CONCATENATE("*",CmpAcroSelected,"*"),OFFSET(CatModules!A$1,A44,0,100,1),0),"")</f>
        <v/>
      </c>
      <c r="B45" t="str">
        <f t="shared" ca="1" si="1"/>
        <v/>
      </c>
      <c r="C45" t="str">
        <f ca="1">IFERROR(VLOOKUP(B45,CatModules!B:C,2,FALSE),"")</f>
        <v/>
      </c>
      <c r="D45" t="str">
        <f t="shared" ca="1" si="2"/>
        <v/>
      </c>
      <c r="E45" t="str">
        <f t="shared" ca="1" si="0"/>
        <v/>
      </c>
      <c r="F45" t="str">
        <f ca="1">IF(B45&lt;&gt;"",COUNTIF(CatInt!A:A,ModInCmp!B45),"")</f>
        <v/>
      </c>
      <c r="G45" t="str">
        <f ca="1">IF(F45&lt;&gt;"",MATCH(B45,CatInt!A:A,0),"")</f>
        <v/>
      </c>
      <c r="H45" t="str">
        <f ca="1">IF(B45&lt;&gt;"",COUNTIF(CatCoverage!A:A,ModInCmp!B45),"")</f>
        <v/>
      </c>
      <c r="I45" t="str">
        <f ca="1">IFERROR(MATCH(B45,CatCoverage!A:A,0),"")</f>
        <v/>
      </c>
    </row>
    <row r="46" spans="1:9" x14ac:dyDescent="0.2">
      <c r="A46" t="str">
        <f ca="1">IFERROR(A45+MATCH(CONCATENATE("*",CmpAcroSelected,"*"),OFFSET(CatModules!A$1,A45,0,100,1),0),"")</f>
        <v/>
      </c>
      <c r="B46" t="str">
        <f t="shared" ca="1" si="1"/>
        <v/>
      </c>
      <c r="C46" t="str">
        <f ca="1">IFERROR(VLOOKUP(B46,CatModules!B:C,2,FALSE),"")</f>
        <v/>
      </c>
      <c r="D46" t="str">
        <f t="shared" ca="1" si="2"/>
        <v/>
      </c>
      <c r="E46" t="str">
        <f t="shared" ca="1" si="0"/>
        <v/>
      </c>
      <c r="F46" t="str">
        <f ca="1">IF(B46&lt;&gt;"",COUNTIF(CatInt!A:A,ModInCmp!B46),"")</f>
        <v/>
      </c>
      <c r="G46" t="str">
        <f ca="1">IF(F46&lt;&gt;"",MATCH(B46,CatInt!A:A,0),"")</f>
        <v/>
      </c>
      <c r="H46" t="str">
        <f ca="1">IF(B46&lt;&gt;"",COUNTIF(CatCoverage!A:A,ModInCmp!B46),"")</f>
        <v/>
      </c>
      <c r="I46" t="str">
        <f ca="1">IFERROR(MATCH(B46,CatCoverage!A:A,0),"")</f>
        <v/>
      </c>
    </row>
    <row r="47" spans="1:9" x14ac:dyDescent="0.2">
      <c r="A47" t="str">
        <f ca="1">IFERROR(A46+MATCH(CONCATENATE("*",CmpAcroSelected,"*"),OFFSET(CatModules!A$1,A46,0,100,1),0),"")</f>
        <v/>
      </c>
      <c r="B47" t="str">
        <f t="shared" ca="1" si="1"/>
        <v/>
      </c>
      <c r="C47" t="str">
        <f ca="1">IFERROR(VLOOKUP(B47,CatModules!B:C,2,FALSE),"")</f>
        <v/>
      </c>
      <c r="D47" t="str">
        <f t="shared" ca="1" si="2"/>
        <v/>
      </c>
      <c r="E47" t="str">
        <f t="shared" ca="1" si="0"/>
        <v/>
      </c>
      <c r="F47" t="str">
        <f ca="1">IF(B47&lt;&gt;"",COUNTIF(CatInt!A:A,ModInCmp!B47),"")</f>
        <v/>
      </c>
      <c r="G47" t="str">
        <f ca="1">IF(F47&lt;&gt;"",MATCH(B47,CatInt!A:A,0),"")</f>
        <v/>
      </c>
      <c r="H47" t="str">
        <f ca="1">IF(B47&lt;&gt;"",COUNTIF(CatCoverage!A:A,ModInCmp!B47),"")</f>
        <v/>
      </c>
      <c r="I47" t="str">
        <f ca="1">IFERROR(MATCH(B47,CatCoverage!A:A,0),"")</f>
        <v/>
      </c>
    </row>
    <row r="48" spans="1:9" x14ac:dyDescent="0.2">
      <c r="A48" t="str">
        <f ca="1">IFERROR(A47+MATCH(CONCATENATE("*",CmpAcroSelected,"*"),OFFSET(CatModules!A$1,A47,0,100,1),0),"")</f>
        <v/>
      </c>
      <c r="B48" t="str">
        <f t="shared" ca="1" si="1"/>
        <v/>
      </c>
      <c r="C48" t="str">
        <f ca="1">IFERROR(VLOOKUP(B48,CatModules!B:C,2,FALSE),"")</f>
        <v/>
      </c>
      <c r="D48" t="str">
        <f t="shared" ca="1" si="2"/>
        <v/>
      </c>
      <c r="E48" t="str">
        <f t="shared" ca="1" si="0"/>
        <v/>
      </c>
      <c r="F48" t="str">
        <f ca="1">IF(B48&lt;&gt;"",COUNTIF(CatInt!A:A,ModInCmp!B48),"")</f>
        <v/>
      </c>
      <c r="G48" t="str">
        <f ca="1">IF(F48&lt;&gt;"",MATCH(B48,CatInt!A:A,0),"")</f>
        <v/>
      </c>
      <c r="H48" t="str">
        <f ca="1">IF(B48&lt;&gt;"",COUNTIF(CatCoverage!A:A,ModInCmp!B48),"")</f>
        <v/>
      </c>
      <c r="I48" t="str">
        <f ca="1">IFERROR(MATCH(B48,CatCoverage!A:A,0),"")</f>
        <v/>
      </c>
    </row>
    <row r="49" spans="1:9" x14ac:dyDescent="0.2">
      <c r="A49" t="str">
        <f ca="1">IFERROR(A48+MATCH(CONCATENATE("*",CmpAcroSelected,"*"),OFFSET(CatModules!A$1,A48,0,100,1),0),"")</f>
        <v/>
      </c>
      <c r="B49" t="str">
        <f t="shared" ca="1" si="1"/>
        <v/>
      </c>
      <c r="C49" t="str">
        <f ca="1">IFERROR(VLOOKUP(B49,CatModules!B:C,2,FALSE),"")</f>
        <v/>
      </c>
      <c r="D49" t="str">
        <f t="shared" ca="1" si="2"/>
        <v/>
      </c>
      <c r="E49" t="str">
        <f t="shared" ca="1" si="0"/>
        <v/>
      </c>
      <c r="F49" t="str">
        <f ca="1">IF(B49&lt;&gt;"",COUNTIF(CatInt!A:A,ModInCmp!B49),"")</f>
        <v/>
      </c>
      <c r="G49" t="str">
        <f ca="1">IF(F49&lt;&gt;"",MATCH(B49,CatInt!A:A,0),"")</f>
        <v/>
      </c>
      <c r="H49" t="str">
        <f ca="1">IF(B49&lt;&gt;"",COUNTIF(CatCoverage!A:A,ModInCmp!B49),"")</f>
        <v/>
      </c>
      <c r="I49" t="str">
        <f ca="1">IFERROR(MATCH(B49,CatCoverage!A:A,0),"")</f>
        <v/>
      </c>
    </row>
    <row r="50" spans="1:9" x14ac:dyDescent="0.2">
      <c r="A50" t="str">
        <f ca="1">IFERROR(A49+MATCH(CONCATENATE("*",CmpAcroSelected,"*"),OFFSET(CatModules!A$1,A49,0,100,1),0),"")</f>
        <v/>
      </c>
      <c r="B50" t="str">
        <f t="shared" ca="1" si="1"/>
        <v/>
      </c>
      <c r="C50" t="str">
        <f ca="1">IFERROR(VLOOKUP(B50,CatModules!B:C,2,FALSE),"")</f>
        <v/>
      </c>
      <c r="D50" t="str">
        <f t="shared" ca="1" si="2"/>
        <v/>
      </c>
      <c r="E50" t="str">
        <f t="shared" ca="1" si="0"/>
        <v/>
      </c>
      <c r="F50" t="str">
        <f ca="1">IF(B50&lt;&gt;"",COUNTIF(CatInt!A:A,ModInCmp!B50),"")</f>
        <v/>
      </c>
      <c r="G50" t="str">
        <f ca="1">IF(F50&lt;&gt;"",MATCH(B50,CatInt!A:A,0),"")</f>
        <v/>
      </c>
      <c r="H50" t="str">
        <f ca="1">IF(B50&lt;&gt;"",COUNTIF(CatCoverage!A:A,ModInCmp!B50),"")</f>
        <v/>
      </c>
      <c r="I50" t="str">
        <f ca="1">IFERROR(MATCH(B50,CatCoverage!A:A,0),"")</f>
        <v/>
      </c>
    </row>
    <row r="51" spans="1:9" x14ac:dyDescent="0.2">
      <c r="D51" t="str">
        <f>IF(F51&lt;&gt;"",F50+D50,"")</f>
        <v/>
      </c>
    </row>
  </sheetData>
  <sheetProtection password="C911"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zoomScale="75" zoomScaleNormal="75" workbookViewId="0">
      <selection activeCell="A3" sqref="A3"/>
    </sheetView>
  </sheetViews>
  <sheetFormatPr defaultRowHeight="12.75" x14ac:dyDescent="0.2"/>
  <cols>
    <col min="1" max="1" width="16" bestFit="1" customWidth="1"/>
    <col min="2" max="2" width="10.42578125" bestFit="1" customWidth="1"/>
    <col min="3" max="3" width="111" customWidth="1"/>
  </cols>
  <sheetData>
    <row r="1" spans="1:3" x14ac:dyDescent="0.2">
      <c r="A1" t="s">
        <v>2307</v>
      </c>
      <c r="B1" t="s">
        <v>2308</v>
      </c>
      <c r="C1" t="s">
        <v>2309</v>
      </c>
    </row>
    <row r="2" spans="1:3" x14ac:dyDescent="0.2">
      <c r="A2" t="e">
        <f ca="1">MATCH(CONCATENATE("*",CmpAcroSelected,"*"),CatImpact!A2:A107,0)+1</f>
        <v>#VALUE!</v>
      </c>
      <c r="B2" t="str">
        <f ca="1">IFERROR(INDIRECT(ADDRESS(A2,2,1,1,"CatImpact")),"")</f>
        <v/>
      </c>
      <c r="C2" t="str">
        <f ca="1">IFERROR(VLOOKUP(B2,CatImpact!B:C,2,FALSE),"")</f>
        <v/>
      </c>
    </row>
    <row r="3" spans="1:3" x14ac:dyDescent="0.2">
      <c r="A3" t="str">
        <f ca="1">IFERROR(A2+MATCH(CONCATENATE("*",CmpAcroSelected,"*"),OFFSET(CatImpact!A$1,A2,0,100,1),0),"")</f>
        <v/>
      </c>
      <c r="B3" t="str">
        <f ca="1">IFERROR(INDIRECT(ADDRESS(A3,2,1,1,"CatImpact")),"")</f>
        <v/>
      </c>
      <c r="C3" t="str">
        <f ca="1">IFERROR(VLOOKUP(B3,CatImpact!B:C,2,FALSE),"")</f>
        <v/>
      </c>
    </row>
    <row r="4" spans="1:3" x14ac:dyDescent="0.2">
      <c r="A4" t="str">
        <f ca="1">IFERROR(A3+MATCH(CONCATENATE("*",CmpAcroSelected,"*"),OFFSET(CatImpact!A$1,A3,0,100,1),0),"")</f>
        <v/>
      </c>
      <c r="B4" t="str">
        <f t="shared" ref="B4:B50" ca="1" si="0">IFERROR(INDIRECT(ADDRESS(A4,2,1,1,"CatImpact")),"")</f>
        <v/>
      </c>
      <c r="C4" t="str">
        <f ca="1">IFERROR(VLOOKUP(B4,CatImpact!B:C,2,FALSE),"")</f>
        <v/>
      </c>
    </row>
    <row r="5" spans="1:3" x14ac:dyDescent="0.2">
      <c r="A5" t="str">
        <f ca="1">IFERROR(A4+MATCH(CONCATENATE("*",CmpAcroSelected,"*"),OFFSET(CatImpact!A$1,A4,0,100,1),0),"")</f>
        <v/>
      </c>
      <c r="B5" t="str">
        <f t="shared" ca="1" si="0"/>
        <v/>
      </c>
      <c r="C5" t="str">
        <f ca="1">IFERROR(VLOOKUP(B5,CatImpact!B:C,2,FALSE),"")</f>
        <v/>
      </c>
    </row>
    <row r="6" spans="1:3" x14ac:dyDescent="0.2">
      <c r="A6" t="str">
        <f ca="1">IFERROR(A5+MATCH(CONCATENATE("*",CmpAcroSelected,"*"),OFFSET(CatImpact!A$1,A5,0,100,1),0),"")</f>
        <v/>
      </c>
      <c r="B6" t="str">
        <f t="shared" ca="1" si="0"/>
        <v/>
      </c>
      <c r="C6" t="str">
        <f ca="1">IFERROR(VLOOKUP(B6,CatImpact!B:C,2,FALSE),"")</f>
        <v/>
      </c>
    </row>
    <row r="7" spans="1:3" x14ac:dyDescent="0.2">
      <c r="A7" t="str">
        <f ca="1">IFERROR(A6+MATCH(CONCATENATE("*",CmpAcroSelected,"*"),OFFSET(CatImpact!A$1,A6,0,100,1),0),"")</f>
        <v/>
      </c>
      <c r="B7" t="str">
        <f t="shared" ca="1" si="0"/>
        <v/>
      </c>
      <c r="C7" t="str">
        <f ca="1">IFERROR(VLOOKUP(B7,CatImpact!B:C,2,FALSE),"")</f>
        <v/>
      </c>
    </row>
    <row r="8" spans="1:3" x14ac:dyDescent="0.2">
      <c r="A8" t="str">
        <f ca="1">IFERROR(A7+MATCH(CONCATENATE("*",CmpAcroSelected,"*"),OFFSET(CatImpact!A$1,A7,0,100,1),0),"")</f>
        <v/>
      </c>
      <c r="B8" t="str">
        <f t="shared" ca="1" si="0"/>
        <v/>
      </c>
      <c r="C8" t="str">
        <f ca="1">IFERROR(VLOOKUP(B8,CatImpact!B:C,2,FALSE),"")</f>
        <v/>
      </c>
    </row>
    <row r="9" spans="1:3" x14ac:dyDescent="0.2">
      <c r="A9" t="str">
        <f ca="1">IFERROR(A8+MATCH(CONCATENATE("*",CmpAcroSelected,"*"),OFFSET(CatImpact!A$1,A8,0,100,1),0),"")</f>
        <v/>
      </c>
      <c r="B9" t="str">
        <f t="shared" ca="1" si="0"/>
        <v/>
      </c>
      <c r="C9" t="str">
        <f ca="1">IFERROR(VLOOKUP(B9,CatImpact!B:C,2,FALSE),"")</f>
        <v/>
      </c>
    </row>
    <row r="10" spans="1:3" x14ac:dyDescent="0.2">
      <c r="A10" t="str">
        <f ca="1">IFERROR(A9+MATCH(CONCATENATE("*",CmpAcroSelected,"*"),OFFSET(CatImpact!A$1,A9,0,100,1),0),"")</f>
        <v/>
      </c>
      <c r="B10" t="str">
        <f t="shared" ca="1" si="0"/>
        <v/>
      </c>
      <c r="C10" t="str">
        <f ca="1">IFERROR(VLOOKUP(B10,CatImpact!B:C,2,FALSE),"")</f>
        <v/>
      </c>
    </row>
    <row r="11" spans="1:3" x14ac:dyDescent="0.2">
      <c r="A11" t="str">
        <f ca="1">IFERROR(A10+MATCH(CONCATENATE("*",CmpAcroSelected,"*"),OFFSET(CatImpact!A$1,A10,0,100,1),0),"")</f>
        <v/>
      </c>
      <c r="B11" t="str">
        <f t="shared" ca="1" si="0"/>
        <v/>
      </c>
      <c r="C11" t="str">
        <f ca="1">IFERROR(VLOOKUP(B11,CatImpact!B:C,2,FALSE),"")</f>
        <v/>
      </c>
    </row>
    <row r="12" spans="1:3" x14ac:dyDescent="0.2">
      <c r="A12" t="str">
        <f ca="1">IFERROR(A11+MATCH(CONCATENATE("*",CmpAcroSelected,"*"),OFFSET(CatImpact!A$1,A11,0,100,1),0),"")</f>
        <v/>
      </c>
      <c r="B12" t="str">
        <f t="shared" ca="1" si="0"/>
        <v/>
      </c>
      <c r="C12" t="str">
        <f ca="1">IFERROR(VLOOKUP(B12,CatImpact!B:C,2,FALSE),"")</f>
        <v/>
      </c>
    </row>
    <row r="13" spans="1:3" x14ac:dyDescent="0.2">
      <c r="A13" t="str">
        <f ca="1">IFERROR(A12+MATCH(CONCATENATE("*",CmpAcroSelected,"*"),OFFSET(CatImpact!A$1,A12,0,100,1),0),"")</f>
        <v/>
      </c>
      <c r="B13" t="str">
        <f t="shared" ca="1" si="0"/>
        <v/>
      </c>
      <c r="C13" t="str">
        <f ca="1">IFERROR(VLOOKUP(B13,CatImpact!B:C,2,FALSE),"")</f>
        <v/>
      </c>
    </row>
    <row r="14" spans="1:3" x14ac:dyDescent="0.2">
      <c r="A14" t="str">
        <f ca="1">IFERROR(A13+MATCH(CONCATENATE("*",CmpAcroSelected,"*"),OFFSET(CatImpact!A$1,A13,0,100,1),0),"")</f>
        <v/>
      </c>
      <c r="B14" t="str">
        <f t="shared" ca="1" si="0"/>
        <v/>
      </c>
      <c r="C14" t="str">
        <f ca="1">IFERROR(VLOOKUP(B14,CatImpact!B:C,2,FALSE),"")</f>
        <v/>
      </c>
    </row>
    <row r="15" spans="1:3" x14ac:dyDescent="0.2">
      <c r="A15" t="str">
        <f ca="1">IFERROR(A14+MATCH(CONCATENATE("*",CmpAcroSelected,"*"),OFFSET(CatImpact!A$1,A14,0,100,1),0),"")</f>
        <v/>
      </c>
      <c r="B15" t="str">
        <f t="shared" ca="1" si="0"/>
        <v/>
      </c>
      <c r="C15" t="str">
        <f ca="1">IFERROR(VLOOKUP(B15,CatImpact!B:C,2,FALSE),"")</f>
        <v/>
      </c>
    </row>
    <row r="16" spans="1:3" x14ac:dyDescent="0.2">
      <c r="A16" t="str">
        <f ca="1">IFERROR(A15+MATCH(CONCATENATE("*",CmpAcroSelected,"*"),OFFSET(CatImpact!A$1,A15,0,100,1),0),"")</f>
        <v/>
      </c>
      <c r="B16" t="str">
        <f t="shared" ca="1" si="0"/>
        <v/>
      </c>
      <c r="C16" t="str">
        <f ca="1">IFERROR(VLOOKUP(B16,CatImpact!B:C,2,FALSE),"")</f>
        <v/>
      </c>
    </row>
    <row r="17" spans="1:3" x14ac:dyDescent="0.2">
      <c r="A17" t="str">
        <f ca="1">IFERROR(A16+MATCH(CONCATENATE("*",CmpAcroSelected,"*"),OFFSET(CatImpact!A$1,A16,0,100,1),0),"")</f>
        <v/>
      </c>
      <c r="B17" t="str">
        <f t="shared" ca="1" si="0"/>
        <v/>
      </c>
      <c r="C17" t="str">
        <f ca="1">IFERROR(VLOOKUP(B17,CatImpact!B:C,2,FALSE),"")</f>
        <v/>
      </c>
    </row>
    <row r="18" spans="1:3" x14ac:dyDescent="0.2">
      <c r="A18" t="str">
        <f ca="1">IFERROR(A17+MATCH(CONCATENATE("*",CmpAcroSelected,"*"),OFFSET(CatImpact!A$1,A17,0,100,1),0),"")</f>
        <v/>
      </c>
      <c r="B18" t="str">
        <f t="shared" ca="1" si="0"/>
        <v/>
      </c>
      <c r="C18" t="str">
        <f ca="1">IFERROR(VLOOKUP(B18,CatImpact!B:C,2,FALSE),"")</f>
        <v/>
      </c>
    </row>
    <row r="19" spans="1:3" x14ac:dyDescent="0.2">
      <c r="A19" t="str">
        <f ca="1">IFERROR(A18+MATCH(CONCATENATE("*",CmpAcroSelected,"*"),OFFSET(CatImpact!A$1,A18,0,100,1),0),"")</f>
        <v/>
      </c>
      <c r="B19" t="str">
        <f t="shared" ca="1" si="0"/>
        <v/>
      </c>
      <c r="C19" t="str">
        <f ca="1">IFERROR(VLOOKUP(B19,CatImpact!B:C,2,FALSE),"")</f>
        <v/>
      </c>
    </row>
    <row r="20" spans="1:3" x14ac:dyDescent="0.2">
      <c r="A20" t="str">
        <f ca="1">IFERROR(A19+MATCH(CONCATENATE("*",CmpAcroSelected,"*"),OFFSET(CatImpact!A$1,A19,0,100,1),0),"")</f>
        <v/>
      </c>
      <c r="B20" t="str">
        <f t="shared" ca="1" si="0"/>
        <v/>
      </c>
      <c r="C20" t="str">
        <f ca="1">IFERROR(VLOOKUP(B20,CatImpact!B:C,2,FALSE),"")</f>
        <v/>
      </c>
    </row>
    <row r="21" spans="1:3" x14ac:dyDescent="0.2">
      <c r="A21" t="str">
        <f ca="1">IFERROR(A20+MATCH(CONCATENATE("*",CmpAcroSelected,"*"),OFFSET(CatImpact!A$1,A20,0,100,1),0),"")</f>
        <v/>
      </c>
      <c r="B21" t="str">
        <f t="shared" ca="1" si="0"/>
        <v/>
      </c>
      <c r="C21" t="str">
        <f ca="1">IFERROR(VLOOKUP(B21,CatImpact!B:C,2,FALSE),"")</f>
        <v/>
      </c>
    </row>
    <row r="22" spans="1:3" x14ac:dyDescent="0.2">
      <c r="A22" t="str">
        <f ca="1">IFERROR(A21+MATCH(CONCATENATE("*",CmpAcroSelected,"*"),OFFSET(CatImpact!A$1,A21,0,100,1),0),"")</f>
        <v/>
      </c>
      <c r="B22" t="str">
        <f t="shared" ca="1" si="0"/>
        <v/>
      </c>
      <c r="C22" t="str">
        <f ca="1">IFERROR(VLOOKUP(B22,CatImpact!B:C,2,FALSE),"")</f>
        <v/>
      </c>
    </row>
    <row r="23" spans="1:3" x14ac:dyDescent="0.2">
      <c r="A23" t="str">
        <f ca="1">IFERROR(A22+MATCH(CONCATENATE("*",CmpAcroSelected,"*"),OFFSET(CatImpact!A$1,A22,0,100,1),0),"")</f>
        <v/>
      </c>
      <c r="B23" t="str">
        <f t="shared" ca="1" si="0"/>
        <v/>
      </c>
      <c r="C23" t="str">
        <f ca="1">IFERROR(VLOOKUP(B23,CatImpact!B:C,2,FALSE),"")</f>
        <v/>
      </c>
    </row>
    <row r="24" spans="1:3" x14ac:dyDescent="0.2">
      <c r="A24" t="str">
        <f ca="1">IFERROR(A23+MATCH(CONCATENATE("*",CmpAcroSelected,"*"),OFFSET(CatImpact!A$1,A23,0,100,1),0),"")</f>
        <v/>
      </c>
      <c r="B24" t="str">
        <f t="shared" ca="1" si="0"/>
        <v/>
      </c>
      <c r="C24" t="str">
        <f ca="1">IFERROR(VLOOKUP(B24,CatImpact!B:C,2,FALSE),"")</f>
        <v/>
      </c>
    </row>
    <row r="25" spans="1:3" x14ac:dyDescent="0.2">
      <c r="A25" t="str">
        <f ca="1">IFERROR(A24+MATCH(CONCATENATE("*",CmpAcroSelected,"*"),OFFSET(CatImpact!A$1,A24,0,100,1),0),"")</f>
        <v/>
      </c>
      <c r="B25" t="str">
        <f t="shared" ca="1" si="0"/>
        <v/>
      </c>
      <c r="C25" t="str">
        <f ca="1">IFERROR(VLOOKUP(B25,CatImpact!B:C,2,FALSE),"")</f>
        <v/>
      </c>
    </row>
    <row r="26" spans="1:3" x14ac:dyDescent="0.2">
      <c r="A26" t="str">
        <f ca="1">IFERROR(A25+MATCH(CONCATENATE("*",CmpAcroSelected,"*"),OFFSET(CatImpact!A$1,A25,0,100,1),0),"")</f>
        <v/>
      </c>
      <c r="B26" t="str">
        <f t="shared" ca="1" si="0"/>
        <v/>
      </c>
      <c r="C26" t="str">
        <f ca="1">IFERROR(VLOOKUP(B26,CatImpact!B:C,2,FALSE),"")</f>
        <v/>
      </c>
    </row>
    <row r="27" spans="1:3" x14ac:dyDescent="0.2">
      <c r="A27" t="str">
        <f ca="1">IFERROR(A26+MATCH(CONCATENATE("*",CmpAcroSelected,"*"),OFFSET(CatImpact!A$1,A26,0,100,1),0),"")</f>
        <v/>
      </c>
      <c r="B27" t="str">
        <f t="shared" ca="1" si="0"/>
        <v/>
      </c>
      <c r="C27" t="str">
        <f ca="1">IFERROR(VLOOKUP(B27,CatImpact!B:C,2,FALSE),"")</f>
        <v/>
      </c>
    </row>
    <row r="28" spans="1:3" x14ac:dyDescent="0.2">
      <c r="A28" t="str">
        <f ca="1">IFERROR(A27+MATCH(CONCATENATE("*",CmpAcroSelected,"*"),OFFSET(CatImpact!A$1,A27,0,100,1),0),"")</f>
        <v/>
      </c>
      <c r="B28" t="str">
        <f t="shared" ca="1" si="0"/>
        <v/>
      </c>
      <c r="C28" t="str">
        <f ca="1">IFERROR(VLOOKUP(B28,CatImpact!B:C,2,FALSE),"")</f>
        <v/>
      </c>
    </row>
    <row r="29" spans="1:3" x14ac:dyDescent="0.2">
      <c r="A29" t="str">
        <f ca="1">IFERROR(A28+MATCH(CONCATENATE("*",CmpAcroSelected,"*"),OFFSET(CatImpact!A$1,A28,0,100,1),0),"")</f>
        <v/>
      </c>
      <c r="B29" t="str">
        <f t="shared" ca="1" si="0"/>
        <v/>
      </c>
      <c r="C29" t="str">
        <f ca="1">IFERROR(VLOOKUP(B29,CatImpact!B:C,2,FALSE),"")</f>
        <v/>
      </c>
    </row>
    <row r="30" spans="1:3" x14ac:dyDescent="0.2">
      <c r="A30" t="str">
        <f ca="1">IFERROR(A29+MATCH(CONCATENATE("*",CmpAcroSelected,"*"),OFFSET(CatImpact!A$1,A29,0,100,1),0),"")</f>
        <v/>
      </c>
      <c r="B30" t="str">
        <f t="shared" ca="1" si="0"/>
        <v/>
      </c>
      <c r="C30" t="str">
        <f ca="1">IFERROR(VLOOKUP(B30,CatImpact!B:C,2,FALSE),"")</f>
        <v/>
      </c>
    </row>
    <row r="31" spans="1:3" x14ac:dyDescent="0.2">
      <c r="A31" t="str">
        <f ca="1">IFERROR(A30+MATCH(CONCATENATE("*",CmpAcroSelected,"*"),OFFSET(CatImpact!A$1,A30,0,100,1),0),"")</f>
        <v/>
      </c>
      <c r="B31" t="str">
        <f t="shared" ca="1" si="0"/>
        <v/>
      </c>
      <c r="C31" t="str">
        <f ca="1">IFERROR(VLOOKUP(B31,CatImpact!B:C,2,FALSE),"")</f>
        <v/>
      </c>
    </row>
    <row r="32" spans="1:3" x14ac:dyDescent="0.2">
      <c r="A32" t="str">
        <f ca="1">IFERROR(A31+MATCH(CONCATENATE("*",CmpAcroSelected,"*"),OFFSET(CatImpact!A$1,A31,0,100,1),0),"")</f>
        <v/>
      </c>
      <c r="B32" t="str">
        <f t="shared" ca="1" si="0"/>
        <v/>
      </c>
      <c r="C32" t="str">
        <f ca="1">IFERROR(VLOOKUP(B32,CatImpact!B:C,2,FALSE),"")</f>
        <v/>
      </c>
    </row>
    <row r="33" spans="1:3" x14ac:dyDescent="0.2">
      <c r="A33" t="str">
        <f ca="1">IFERROR(A32+MATCH(CONCATENATE("*",CmpAcroSelected,"*"),OFFSET(CatImpact!A$1,A32,0,100,1),0),"")</f>
        <v/>
      </c>
      <c r="B33" t="str">
        <f t="shared" ca="1" si="0"/>
        <v/>
      </c>
      <c r="C33" t="str">
        <f ca="1">IFERROR(VLOOKUP(B33,CatImpact!B:C,2,FALSE),"")</f>
        <v/>
      </c>
    </row>
    <row r="34" spans="1:3" x14ac:dyDescent="0.2">
      <c r="A34" t="str">
        <f ca="1">IFERROR(A33+MATCH(CONCATENATE("*",CmpAcroSelected,"*"),OFFSET(CatImpact!A$1,A33,0,100,1),0),"")</f>
        <v/>
      </c>
      <c r="B34" t="str">
        <f t="shared" ca="1" si="0"/>
        <v/>
      </c>
      <c r="C34" t="str">
        <f ca="1">IFERROR(VLOOKUP(B34,CatImpact!B:C,2,FALSE),"")</f>
        <v/>
      </c>
    </row>
    <row r="35" spans="1:3" x14ac:dyDescent="0.2">
      <c r="A35" t="str">
        <f ca="1">IFERROR(A34+MATCH(CONCATENATE("*",CmpAcroSelected,"*"),OFFSET(CatImpact!A$1,A34,0,100,1),0),"")</f>
        <v/>
      </c>
      <c r="B35" t="str">
        <f t="shared" ca="1" si="0"/>
        <v/>
      </c>
      <c r="C35" t="str">
        <f ca="1">IFERROR(VLOOKUP(B35,CatImpact!B:C,2,FALSE),"")</f>
        <v/>
      </c>
    </row>
    <row r="36" spans="1:3" x14ac:dyDescent="0.2">
      <c r="A36" t="str">
        <f ca="1">IFERROR(A35+MATCH(CONCATENATE("*",CmpAcroSelected,"*"),OFFSET(CatImpact!A$1,A35,0,100,1),0),"")</f>
        <v/>
      </c>
      <c r="B36" t="str">
        <f t="shared" ca="1" si="0"/>
        <v/>
      </c>
      <c r="C36" t="str">
        <f ca="1">IFERROR(VLOOKUP(B36,CatImpact!B:C,2,FALSE),"")</f>
        <v/>
      </c>
    </row>
    <row r="37" spans="1:3" x14ac:dyDescent="0.2">
      <c r="A37" t="str">
        <f ca="1">IFERROR(A36+MATCH(CONCATENATE("*",CmpAcroSelected,"*"),OFFSET(CatImpact!A$1,A36,0,100,1),0),"")</f>
        <v/>
      </c>
      <c r="B37" t="str">
        <f t="shared" ca="1" si="0"/>
        <v/>
      </c>
      <c r="C37" t="str">
        <f ca="1">IFERROR(VLOOKUP(B37,CatImpact!B:C,2,FALSE),"")</f>
        <v/>
      </c>
    </row>
    <row r="38" spans="1:3" x14ac:dyDescent="0.2">
      <c r="A38" t="str">
        <f ca="1">IFERROR(A37+MATCH(CONCATENATE("*",CmpAcroSelected,"*"),OFFSET(CatImpact!A$1,A37,0,100,1),0),"")</f>
        <v/>
      </c>
      <c r="B38" t="str">
        <f t="shared" ca="1" si="0"/>
        <v/>
      </c>
      <c r="C38" t="str">
        <f ca="1">IFERROR(VLOOKUP(B38,CatImpact!B:C,2,FALSE),"")</f>
        <v/>
      </c>
    </row>
    <row r="39" spans="1:3" x14ac:dyDescent="0.2">
      <c r="A39" t="str">
        <f ca="1">IFERROR(A38+MATCH(CONCATENATE("*",CmpAcroSelected,"*"),OFFSET(CatImpact!A$1,A38,0,100,1),0),"")</f>
        <v/>
      </c>
      <c r="B39" t="str">
        <f t="shared" ca="1" si="0"/>
        <v/>
      </c>
      <c r="C39" t="str">
        <f ca="1">IFERROR(VLOOKUP(B39,CatImpact!B:C,2,FALSE),"")</f>
        <v/>
      </c>
    </row>
    <row r="40" spans="1:3" x14ac:dyDescent="0.2">
      <c r="A40" t="str">
        <f ca="1">IFERROR(A39+MATCH(CONCATENATE("*",CmpAcroSelected,"*"),OFFSET(CatImpact!A$1,A39,0,100,1),0),"")</f>
        <v/>
      </c>
      <c r="B40" t="str">
        <f t="shared" ca="1" si="0"/>
        <v/>
      </c>
      <c r="C40" t="str">
        <f ca="1">IFERROR(VLOOKUP(B40,CatImpact!B:C,2,FALSE),"")</f>
        <v/>
      </c>
    </row>
    <row r="41" spans="1:3" x14ac:dyDescent="0.2">
      <c r="A41" t="str">
        <f ca="1">IFERROR(A40+MATCH(CONCATENATE("*",CmpAcroSelected,"*"),OFFSET(CatImpact!A$1,A40,0,100,1),0),"")</f>
        <v/>
      </c>
      <c r="B41" t="str">
        <f t="shared" ca="1" si="0"/>
        <v/>
      </c>
      <c r="C41" t="str">
        <f ca="1">IFERROR(VLOOKUP(B41,CatImpact!B:C,2,FALSE),"")</f>
        <v/>
      </c>
    </row>
    <row r="42" spans="1:3" x14ac:dyDescent="0.2">
      <c r="A42" t="str">
        <f ca="1">IFERROR(A41+MATCH(CONCATENATE("*",CmpAcroSelected,"*"),OFFSET(CatImpact!A$1,A41,0,100,1),0),"")</f>
        <v/>
      </c>
      <c r="B42" t="str">
        <f t="shared" ca="1" si="0"/>
        <v/>
      </c>
      <c r="C42" t="str">
        <f ca="1">IFERROR(VLOOKUP(B42,CatImpact!B:C,2,FALSE),"")</f>
        <v/>
      </c>
    </row>
    <row r="43" spans="1:3" x14ac:dyDescent="0.2">
      <c r="A43" t="str">
        <f ca="1">IFERROR(A42+MATCH(CONCATENATE("*",CmpAcroSelected,"*"),OFFSET(CatImpact!A$1,A42,0,100,1),0),"")</f>
        <v/>
      </c>
      <c r="B43" t="str">
        <f t="shared" ca="1" si="0"/>
        <v/>
      </c>
      <c r="C43" t="str">
        <f ca="1">IFERROR(VLOOKUP(B43,CatImpact!B:C,2,FALSE),"")</f>
        <v/>
      </c>
    </row>
    <row r="44" spans="1:3" x14ac:dyDescent="0.2">
      <c r="A44" t="str">
        <f ca="1">IFERROR(A43+MATCH(CONCATENATE("*",CmpAcroSelected,"*"),OFFSET(CatImpact!A$1,A43,0,100,1),0),"")</f>
        <v/>
      </c>
      <c r="B44" t="str">
        <f t="shared" ca="1" si="0"/>
        <v/>
      </c>
      <c r="C44" t="str">
        <f ca="1">IFERROR(VLOOKUP(B44,CatImpact!B:C,2,FALSE),"")</f>
        <v/>
      </c>
    </row>
    <row r="45" spans="1:3" x14ac:dyDescent="0.2">
      <c r="A45" t="str">
        <f ca="1">IFERROR(A44+MATCH(CONCATENATE("*",CmpAcroSelected,"*"),OFFSET(CatImpact!A$1,A44,0,100,1),0),"")</f>
        <v/>
      </c>
      <c r="B45" t="str">
        <f t="shared" ca="1" si="0"/>
        <v/>
      </c>
      <c r="C45" t="str">
        <f ca="1">IFERROR(VLOOKUP(B45,CatImpact!B:C,2,FALSE),"")</f>
        <v/>
      </c>
    </row>
    <row r="46" spans="1:3" x14ac:dyDescent="0.2">
      <c r="A46" t="str">
        <f ca="1">IFERROR(A45+MATCH(CONCATENATE("*",CmpAcroSelected,"*"),OFFSET(CatImpact!A$1,A45,0,100,1),0),"")</f>
        <v/>
      </c>
      <c r="B46" t="str">
        <f t="shared" ca="1" si="0"/>
        <v/>
      </c>
      <c r="C46" t="str">
        <f ca="1">IFERROR(VLOOKUP(B46,CatImpact!B:C,2,FALSE),"")</f>
        <v/>
      </c>
    </row>
    <row r="47" spans="1:3" x14ac:dyDescent="0.2">
      <c r="A47" t="str">
        <f ca="1">IFERROR(A46+MATCH(CONCATENATE("*",CmpAcroSelected,"*"),OFFSET(CatImpact!A$1,A46,0,100,1),0),"")</f>
        <v/>
      </c>
      <c r="B47" t="str">
        <f t="shared" ca="1" si="0"/>
        <v/>
      </c>
      <c r="C47" t="str">
        <f ca="1">IFERROR(VLOOKUP(B47,CatImpact!B:C,2,FALSE),"")</f>
        <v/>
      </c>
    </row>
    <row r="48" spans="1:3" x14ac:dyDescent="0.2">
      <c r="A48" t="str">
        <f ca="1">IFERROR(A47+MATCH(CONCATENATE("*",CmpAcroSelected,"*"),OFFSET(CatImpact!A$1,A47,0,100,1),0),"")</f>
        <v/>
      </c>
      <c r="B48" t="str">
        <f t="shared" ca="1" si="0"/>
        <v/>
      </c>
      <c r="C48" t="str">
        <f ca="1">IFERROR(VLOOKUP(B48,CatImpact!B:C,2,FALSE),"")</f>
        <v/>
      </c>
    </row>
    <row r="49" spans="1:3" x14ac:dyDescent="0.2">
      <c r="A49" t="str">
        <f ca="1">IFERROR(A48+MATCH(CONCATENATE("*",CmpAcroSelected,"*"),OFFSET(CatImpact!A$1,A48,0,100,1),0),"")</f>
        <v/>
      </c>
      <c r="B49" t="str">
        <f t="shared" ca="1" si="0"/>
        <v/>
      </c>
      <c r="C49" t="str">
        <f ca="1">IFERROR(VLOOKUP(B49,CatImpact!B:C,2,FALSE),"")</f>
        <v/>
      </c>
    </row>
    <row r="50" spans="1:3" x14ac:dyDescent="0.2">
      <c r="A50" t="str">
        <f ca="1">IFERROR(A49+MATCH(CONCATENATE("*",CmpAcroSelected,"*"),OFFSET(CatImpact!A$1,A49,0,100,1),0),"")</f>
        <v/>
      </c>
      <c r="B50" t="str">
        <f t="shared" ca="1" si="0"/>
        <v/>
      </c>
      <c r="C50" t="str">
        <f ca="1">IFERROR(VLOOKUP(B50,CatImpact!B:C,2,FALSE),"")</f>
        <v/>
      </c>
    </row>
  </sheetData>
  <sheetProtection password="C91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6"/>
  <sheetViews>
    <sheetView view="pageBreakPreview" zoomScaleNormal="85" zoomScaleSheetLayoutView="100" workbookViewId="0">
      <pane ySplit="6" topLeftCell="A7" activePane="bottomLeft" state="frozen"/>
      <selection activeCell="I19" sqref="I19:J19"/>
      <selection pane="bottomLeft" activeCell="H2" sqref="H2"/>
    </sheetView>
  </sheetViews>
  <sheetFormatPr defaultRowHeight="12.75" x14ac:dyDescent="0.2"/>
  <cols>
    <col min="1" max="1" width="18" style="108" customWidth="1"/>
    <col min="2" max="2" width="25.140625" style="108" customWidth="1"/>
    <col min="3" max="3" width="14.140625" style="109" hidden="1" customWidth="1"/>
    <col min="4" max="4" width="28" style="108" customWidth="1"/>
    <col min="5" max="5" width="11.85546875" style="110" hidden="1" customWidth="1"/>
    <col min="6" max="6" width="21.140625" style="111" customWidth="1"/>
    <col min="7" max="7" width="9.140625" style="112" hidden="1" customWidth="1"/>
    <col min="8" max="8" width="24.140625" style="113" customWidth="1"/>
    <col min="9" max="9" width="98.140625" style="113" customWidth="1"/>
    <col min="10" max="16384" width="9.140625" style="38"/>
  </cols>
  <sheetData>
    <row r="1" spans="1:13" x14ac:dyDescent="0.2">
      <c r="A1" s="76"/>
      <c r="B1" s="76"/>
      <c r="C1" s="76"/>
      <c r="D1" s="76"/>
      <c r="E1" s="76"/>
      <c r="F1" s="77"/>
      <c r="G1" s="76"/>
      <c r="H1" s="76"/>
      <c r="I1" s="76"/>
    </row>
    <row r="2" spans="1:13" s="82" customFormat="1" ht="43.5" customHeight="1" x14ac:dyDescent="0.2">
      <c r="A2" s="78" t="str">
        <f ca="1">Translations!$A$114</f>
        <v>Language:</v>
      </c>
      <c r="B2" s="207" t="s">
        <v>522</v>
      </c>
      <c r="C2" s="79"/>
      <c r="D2" s="381" t="str">
        <f ca="1">Translations!$A$137</f>
        <v>Make sure to update component selection if you change language =&gt;</v>
      </c>
      <c r="E2" s="381"/>
      <c r="F2" s="381"/>
      <c r="G2" s="79"/>
      <c r="H2" s="80" t="s">
        <v>4567</v>
      </c>
      <c r="I2" s="81" t="str">
        <f ca="1">Translations!$A$136</f>
        <v>Modular Approach - Measurement Framework</v>
      </c>
      <c r="K2" s="83"/>
    </row>
    <row r="3" spans="1:13" s="82" customFormat="1" x14ac:dyDescent="0.2">
      <c r="A3" s="76"/>
      <c r="B3" s="79"/>
      <c r="C3" s="79"/>
      <c r="D3" s="79"/>
      <c r="E3" s="79"/>
      <c r="F3" s="84"/>
      <c r="G3" s="79"/>
      <c r="H3" s="79"/>
      <c r="I3" s="85"/>
      <c r="J3" s="83"/>
      <c r="K3" s="83"/>
    </row>
    <row r="4" spans="1:13" x14ac:dyDescent="0.2">
      <c r="A4" s="86"/>
      <c r="B4" s="86"/>
      <c r="C4" s="87"/>
      <c r="D4" s="86"/>
      <c r="E4" s="88"/>
      <c r="F4" s="89"/>
      <c r="G4" s="90"/>
      <c r="H4" s="91"/>
      <c r="I4" s="91"/>
    </row>
    <row r="5" spans="1:13" x14ac:dyDescent="0.2">
      <c r="A5" s="382" t="str">
        <f ca="1">Translations!$A$32</f>
        <v>Impact indicator</v>
      </c>
      <c r="B5" s="382" t="str">
        <f ca="1">Translations!$A$78</f>
        <v>Outcome indicator</v>
      </c>
      <c r="C5" s="75" t="s">
        <v>2506</v>
      </c>
      <c r="D5" s="382" t="str">
        <f ca="1">Translations!$A$83</f>
        <v xml:space="preserve">Coverage/Output indicator </v>
      </c>
      <c r="E5" s="75" t="s">
        <v>1382</v>
      </c>
      <c r="F5" s="382" t="str">
        <f ca="1">Translations!$A$109</f>
        <v>Module</v>
      </c>
      <c r="G5" s="92" t="s">
        <v>2505</v>
      </c>
      <c r="H5" s="379" t="str">
        <f ca="1">Translations!$A$120</f>
        <v>Intervention</v>
      </c>
      <c r="I5" s="93" t="str">
        <f ca="1">Translations!$A$134</f>
        <v>Scope and description of intervention package</v>
      </c>
    </row>
    <row r="6" spans="1:13" x14ac:dyDescent="0.2">
      <c r="A6" s="383"/>
      <c r="B6" s="383"/>
      <c r="C6" s="75"/>
      <c r="D6" s="384"/>
      <c r="E6" s="75"/>
      <c r="F6" s="384"/>
      <c r="G6" s="92"/>
      <c r="H6" s="380"/>
      <c r="I6" s="94" t="str">
        <f ca="1">Translations!$A$135</f>
        <v>(Includes human resources required under each intervention)</v>
      </c>
    </row>
    <row r="7" spans="1:13" s="99" customFormat="1" ht="111" customHeight="1" x14ac:dyDescent="0.2">
      <c r="A7" s="95" t="str">
        <f ca="1">IF(ImpactInCmp!C2&lt;&gt;"",ImpactInCmp!C2,"")</f>
        <v/>
      </c>
      <c r="B7" s="95" t="str">
        <f ca="1">IF(OutcomeInCmp!C2&lt;&gt;"",OutcomeInCmp!C2,"")</f>
        <v/>
      </c>
      <c r="C7" s="95" t="e">
        <f ca="1">IFERROR(VLOOKUP(ROW(),ModInCmp!D:I,6,FALSE),IF(ROW()-MATCH(E7,Framework!E:E,0)&gt;=VLOOKUP(MATCH(E7,Framework!E:E,0),ModInCmp!D:H,5,FALSE),"",Framework!C6+1))</f>
        <v>#N/A</v>
      </c>
      <c r="D7" s="95" t="e">
        <f ca="1">IF(C7&lt;&gt;"",INDIRECT(ADDRESS(C7,4,1,1,"CatCoverage")),"")</f>
        <v>#N/A</v>
      </c>
      <c r="E7" s="95">
        <f ca="1">IFERROR(VLOOKUP(ROW(),ModInCmp!D:I,2,FALSE),Framework!E6)</f>
        <v>0</v>
      </c>
      <c r="F7" s="96" t="str">
        <f ca="1">IF(E7&lt;&gt;E6,VLOOKUP(E7,CatModules!B:C,2,FALSE),"")</f>
        <v/>
      </c>
      <c r="G7" s="97" t="e">
        <f ca="1">IFERROR(VLOOKUP(ROW(),ModInCmp!D:G,4,FALSE),IF(ROW()-MATCH(E7,Framework!E:E,0)&gt;=VLOOKUP(MATCH(E7,Framework!E:E,0),ModInCmp!D:F,3,FALSE),"",Framework!G6+1))</f>
        <v>#N/A</v>
      </c>
      <c r="H7" s="98" t="e">
        <f ca="1">IF(G7&lt;&gt;"",INDIRECT(ADDRESS(G7,4,1,1,"CatInt")),"")</f>
        <v>#N/A</v>
      </c>
      <c r="I7" s="98" t="e">
        <f ca="1">IF(G7&lt;&gt;"",INDIRECT(ADDRESS(G7,9,1,1,"CatInt")),"")</f>
        <v>#N/A</v>
      </c>
    </row>
    <row r="8" spans="1:13" s="99" customFormat="1" ht="99.75" customHeight="1" x14ac:dyDescent="0.2">
      <c r="A8" s="98" t="str">
        <f ca="1">IF(ImpactInCmp!C3&lt;&gt;"",ImpactInCmp!C3,"")</f>
        <v/>
      </c>
      <c r="B8" s="98" t="str">
        <f ca="1">IF(OutcomeInCmp!C3&lt;&gt;"",OutcomeInCmp!C3,"")</f>
        <v/>
      </c>
      <c r="C8" s="98" t="e">
        <f ca="1">IFERROR(VLOOKUP(ROW(),ModInCmp!D:I,6,FALSE),IF(ROW()-MATCH(E8,Framework!E:E,0)&gt;=VLOOKUP(MATCH(E8,Framework!E:E,0),ModInCmp!D:H,5,FALSE),"",Framework!C7+1))</f>
        <v>#N/A</v>
      </c>
      <c r="D8" s="98" t="e">
        <f t="shared" ref="D8:D71" ca="1" si="0">IF(C8&lt;&gt;"",INDIRECT(ADDRESS(C8,4,1,1,"CatCoverage")),"")</f>
        <v>#N/A</v>
      </c>
      <c r="E8" s="98">
        <f ca="1">IFERROR(VLOOKUP(ROW(),ModInCmp!D:I,2,FALSE),Framework!E7)</f>
        <v>0</v>
      </c>
      <c r="F8" s="96" t="str">
        <f ca="1">IF(E8&lt;&gt;E7,VLOOKUP(E8,CatModules!B:C,2,FALSE),"")</f>
        <v/>
      </c>
      <c r="G8" s="97" t="e">
        <f ca="1">IFERROR(VLOOKUP(ROW(),ModInCmp!D:G,4,FALSE),IF(ROW()-MATCH(E8,Framework!E:E,0)&gt;=VLOOKUP(MATCH(E8,Framework!E:E,0),ModInCmp!D:F,3,FALSE),"",Framework!G7+1))</f>
        <v>#N/A</v>
      </c>
      <c r="H8" s="98" t="e">
        <f t="shared" ref="H8:H71" ca="1" si="1">IF(G8&lt;&gt;"",INDIRECT(ADDRESS(G8,4,1,1,"CatInt")),"")</f>
        <v>#N/A</v>
      </c>
      <c r="I8" s="98" t="e">
        <f ca="1">IF(G8&lt;&gt;"",INDIRECT(ADDRESS(G8,9,1,1,"CatInt")),"")</f>
        <v>#N/A</v>
      </c>
      <c r="K8" s="100"/>
      <c r="L8" s="100"/>
      <c r="M8" s="100"/>
    </row>
    <row r="9" spans="1:13" s="99" customFormat="1" x14ac:dyDescent="0.2">
      <c r="A9" s="98" t="str">
        <f ca="1">IF(ImpactInCmp!C4&lt;&gt;"",ImpactInCmp!C4,"")</f>
        <v/>
      </c>
      <c r="B9" s="98" t="str">
        <f ca="1">IF(OutcomeInCmp!C4&lt;&gt;"",OutcomeInCmp!C4,"")</f>
        <v/>
      </c>
      <c r="C9" s="98" t="e">
        <f ca="1">IFERROR(VLOOKUP(ROW(),ModInCmp!D:I,6,FALSE),IF(ROW()-MATCH(E9,Framework!E:E,0)&gt;=VLOOKUP(MATCH(E9,Framework!E:E,0),ModInCmp!D:H,5,FALSE),"",Framework!C8+1))</f>
        <v>#N/A</v>
      </c>
      <c r="D9" s="98" t="e">
        <f t="shared" ca="1" si="0"/>
        <v>#N/A</v>
      </c>
      <c r="E9" s="98">
        <f ca="1">IFERROR(VLOOKUP(ROW(),ModInCmp!D:I,2,FALSE),Framework!E8)</f>
        <v>0</v>
      </c>
      <c r="F9" s="96" t="str">
        <f ca="1">IF(E9&lt;&gt;E8,VLOOKUP(E9,CatModules!B:C,2,FALSE),"")</f>
        <v/>
      </c>
      <c r="G9" s="97" t="e">
        <f ca="1">IFERROR(VLOOKUP(ROW(),ModInCmp!D:G,4,FALSE),IF(ROW()-MATCH(E9,Framework!E:E,0)&gt;=VLOOKUP(MATCH(E9,Framework!E:E,0),ModInCmp!D:F,3,FALSE),"",Framework!G8+1))</f>
        <v>#N/A</v>
      </c>
      <c r="H9" s="98" t="e">
        <f t="shared" ca="1" si="1"/>
        <v>#N/A</v>
      </c>
      <c r="I9" s="98" t="e">
        <f t="shared" ref="I9:I30" ca="1" si="2">IF(G9&lt;&gt;"",INDIRECT(ADDRESS(G9,9,1,1,"CatInt")),"")</f>
        <v>#N/A</v>
      </c>
      <c r="K9" s="100"/>
      <c r="L9" s="100"/>
      <c r="M9" s="100"/>
    </row>
    <row r="10" spans="1:13" s="99" customFormat="1" ht="66.75" customHeight="1" x14ac:dyDescent="0.2">
      <c r="A10" s="98" t="str">
        <f ca="1">IF(ImpactInCmp!C5&lt;&gt;"",ImpactInCmp!C5,"")</f>
        <v/>
      </c>
      <c r="B10" s="98" t="str">
        <f ca="1">IF(OutcomeInCmp!C5&lt;&gt;"",OutcomeInCmp!C5,"")</f>
        <v/>
      </c>
      <c r="C10" s="98" t="e">
        <f ca="1">IFERROR(VLOOKUP(ROW(),ModInCmp!D:I,6,FALSE),IF(ROW()-MATCH(E10,Framework!E:E,0)&gt;=VLOOKUP(MATCH(E10,Framework!E:E,0),ModInCmp!D:H,5,FALSE),"",Framework!C9+1))</f>
        <v>#N/A</v>
      </c>
      <c r="D10" s="98" t="e">
        <f t="shared" ca="1" si="0"/>
        <v>#N/A</v>
      </c>
      <c r="E10" s="98">
        <f ca="1">IFERROR(VLOOKUP(ROW(),ModInCmp!D:I,2,FALSE),Framework!E9)</f>
        <v>0</v>
      </c>
      <c r="F10" s="96" t="str">
        <f ca="1">IF(E10&lt;&gt;E9,VLOOKUP(E10,CatModules!B:C,2,FALSE),"")</f>
        <v/>
      </c>
      <c r="G10" s="97" t="e">
        <f ca="1">IFERROR(VLOOKUP(ROW(),ModInCmp!D:G,4,FALSE),IF(ROW()-MATCH(E10,Framework!E:E,0)&gt;=VLOOKUP(MATCH(E10,Framework!E:E,0),ModInCmp!D:F,3,FALSE),"",Framework!G9+1))</f>
        <v>#N/A</v>
      </c>
      <c r="H10" s="98" t="e">
        <f t="shared" ca="1" si="1"/>
        <v>#N/A</v>
      </c>
      <c r="I10" s="98" t="e">
        <f t="shared" ca="1" si="2"/>
        <v>#N/A</v>
      </c>
      <c r="K10" s="100"/>
      <c r="L10" s="100"/>
      <c r="M10" s="100"/>
    </row>
    <row r="11" spans="1:13" s="99" customFormat="1" x14ac:dyDescent="0.2">
      <c r="A11" s="98" t="str">
        <f ca="1">IF(ImpactInCmp!C6&lt;&gt;"",ImpactInCmp!C6,"")</f>
        <v/>
      </c>
      <c r="B11" s="98" t="str">
        <f ca="1">IF(OutcomeInCmp!C6&lt;&gt;"",OutcomeInCmp!C6,"")</f>
        <v/>
      </c>
      <c r="C11" s="98" t="e">
        <f ca="1">IFERROR(VLOOKUP(ROW(),ModInCmp!D:I,6,FALSE),IF(ROW()-MATCH(E11,Framework!E:E,0)&gt;=VLOOKUP(MATCH(E11,Framework!E:E,0),ModInCmp!D:H,5,FALSE),"",Framework!C10+1))</f>
        <v>#N/A</v>
      </c>
      <c r="D11" s="98" t="e">
        <f t="shared" ca="1" si="0"/>
        <v>#N/A</v>
      </c>
      <c r="E11" s="98">
        <f ca="1">IFERROR(VLOOKUP(ROW(),ModInCmp!D:I,2,FALSE),Framework!E10)</f>
        <v>0</v>
      </c>
      <c r="F11" s="96" t="str">
        <f ca="1">IF(E11&lt;&gt;E10,VLOOKUP(E11,CatModules!B:C,2,FALSE),"")</f>
        <v/>
      </c>
      <c r="G11" s="97" t="e">
        <f ca="1">IFERROR(VLOOKUP(ROW(),ModInCmp!D:G,4,FALSE),IF(ROW()-MATCH(E11,Framework!E:E,0)&gt;=VLOOKUP(MATCH(E11,Framework!E:E,0),ModInCmp!D:F,3,FALSE),"",Framework!G10+1))</f>
        <v>#N/A</v>
      </c>
      <c r="H11" s="98" t="e">
        <f t="shared" ca="1" si="1"/>
        <v>#N/A</v>
      </c>
      <c r="I11" s="98" t="e">
        <f t="shared" ca="1" si="2"/>
        <v>#N/A</v>
      </c>
    </row>
    <row r="12" spans="1:13" s="99" customFormat="1" x14ac:dyDescent="0.2">
      <c r="A12" s="98" t="str">
        <f ca="1">IF(ImpactInCmp!C7&lt;&gt;"",ImpactInCmp!C7,"")</f>
        <v/>
      </c>
      <c r="B12" s="98" t="str">
        <f ca="1">IF(OutcomeInCmp!C7&lt;&gt;"",OutcomeInCmp!C7,"")</f>
        <v/>
      </c>
      <c r="C12" s="98" t="e">
        <f ca="1">IFERROR(VLOOKUP(ROW(),ModInCmp!D:I,6,FALSE),IF(ROW()-MATCH(E12,Framework!E:E,0)&gt;=VLOOKUP(MATCH(E12,Framework!E:E,0),ModInCmp!D:H,5,FALSE),"",Framework!C11+1))</f>
        <v>#N/A</v>
      </c>
      <c r="D12" s="98" t="e">
        <f t="shared" ca="1" si="0"/>
        <v>#N/A</v>
      </c>
      <c r="E12" s="101">
        <f ca="1">IFERROR(VLOOKUP(ROW(),ModInCmp!D:I,2,FALSE),Framework!E11)</f>
        <v>0</v>
      </c>
      <c r="F12" s="96" t="str">
        <f ca="1">IF(E12&lt;&gt;E11,VLOOKUP(E12,CatModules!B:C,2,FALSE),"")</f>
        <v/>
      </c>
      <c r="G12" s="97" t="e">
        <f ca="1">IFERROR(VLOOKUP(ROW(),ModInCmp!D:G,4,FALSE),IF(ROW()-MATCH(E12,Framework!E:E,0)&gt;=VLOOKUP(MATCH(E12,Framework!E:E,0),ModInCmp!D:F,3,FALSE),"",Framework!G11+1))</f>
        <v>#N/A</v>
      </c>
      <c r="H12" s="98" t="e">
        <f t="shared" ca="1" si="1"/>
        <v>#N/A</v>
      </c>
      <c r="I12" s="98" t="e">
        <f t="shared" ca="1" si="2"/>
        <v>#N/A</v>
      </c>
    </row>
    <row r="13" spans="1:13" s="99" customFormat="1" x14ac:dyDescent="0.2">
      <c r="A13" s="98" t="str">
        <f ca="1">IF(ImpactInCmp!C8&lt;&gt;"",ImpactInCmp!C8,"")</f>
        <v/>
      </c>
      <c r="B13" s="98" t="str">
        <f ca="1">IF(OutcomeInCmp!C8&lt;&gt;"",OutcomeInCmp!C8,"")</f>
        <v/>
      </c>
      <c r="C13" s="98" t="e">
        <f ca="1">IFERROR(VLOOKUP(ROW(),ModInCmp!D:I,6,FALSE),IF(ROW()-MATCH(E13,Framework!E:E,0)&gt;=VLOOKUP(MATCH(E13,Framework!E:E,0),ModInCmp!D:H,5,FALSE),"",Framework!C12+1))</f>
        <v>#N/A</v>
      </c>
      <c r="D13" s="98" t="e">
        <f t="shared" ca="1" si="0"/>
        <v>#N/A</v>
      </c>
      <c r="E13" s="95">
        <f ca="1">IFERROR(VLOOKUP(ROW(),ModInCmp!D:I,2,FALSE),Framework!E12)</f>
        <v>0</v>
      </c>
      <c r="F13" s="96" t="str">
        <f ca="1">IF(E13&lt;&gt;E12,VLOOKUP(E13,CatModules!B:C,2,FALSE),"")</f>
        <v/>
      </c>
      <c r="G13" s="97" t="e">
        <f ca="1">IFERROR(VLOOKUP(ROW(),ModInCmp!D:G,4,FALSE),IF(ROW()-MATCH(E13,Framework!E:E,0)&gt;=VLOOKUP(MATCH(E13,Framework!E:E,0),ModInCmp!D:F,3,FALSE),"",Framework!G12+1))</f>
        <v>#N/A</v>
      </c>
      <c r="H13" s="98" t="e">
        <f t="shared" ca="1" si="1"/>
        <v>#N/A</v>
      </c>
      <c r="I13" s="98" t="e">
        <f t="shared" ca="1" si="2"/>
        <v>#N/A</v>
      </c>
    </row>
    <row r="14" spans="1:13" s="99" customFormat="1" x14ac:dyDescent="0.2">
      <c r="A14" s="98" t="str">
        <f ca="1">IF(ImpactInCmp!C9&lt;&gt;"",ImpactInCmp!C9,"")</f>
        <v/>
      </c>
      <c r="B14" s="98" t="str">
        <f ca="1">IF(OutcomeInCmp!C9&lt;&gt;"",OutcomeInCmp!C9,"")</f>
        <v/>
      </c>
      <c r="C14" s="98" t="e">
        <f ca="1">IFERROR(VLOOKUP(ROW(),ModInCmp!D:I,6,FALSE),IF(ROW()-MATCH(E14,Framework!E:E,0)&gt;=VLOOKUP(MATCH(E14,Framework!E:E,0),ModInCmp!D:H,5,FALSE),"",Framework!C13+1))</f>
        <v>#N/A</v>
      </c>
      <c r="D14" s="98" t="e">
        <f t="shared" ca="1" si="0"/>
        <v>#N/A</v>
      </c>
      <c r="E14" s="98">
        <f ca="1">IFERROR(VLOOKUP(ROW(),ModInCmp!D:I,2,FALSE),Framework!E13)</f>
        <v>0</v>
      </c>
      <c r="F14" s="96" t="str">
        <f ca="1">IF(E14&lt;&gt;E13,VLOOKUP(E14,CatModules!B:C,2,FALSE),"")</f>
        <v/>
      </c>
      <c r="G14" s="97" t="e">
        <f ca="1">IFERROR(VLOOKUP(ROW(),ModInCmp!D:G,4,FALSE),IF(ROW()-MATCH(E14,Framework!E:E,0)&gt;=VLOOKUP(MATCH(E14,Framework!E:E,0),ModInCmp!D:F,3,FALSE),"",Framework!G13+1))</f>
        <v>#N/A</v>
      </c>
      <c r="H14" s="98" t="e">
        <f t="shared" ca="1" si="1"/>
        <v>#N/A</v>
      </c>
      <c r="I14" s="98" t="e">
        <f t="shared" ca="1" si="2"/>
        <v>#N/A</v>
      </c>
    </row>
    <row r="15" spans="1:13" s="99" customFormat="1" x14ac:dyDescent="0.2">
      <c r="A15" s="98" t="str">
        <f ca="1">IF(ImpactInCmp!C10&lt;&gt;"",ImpactInCmp!C10,"")</f>
        <v/>
      </c>
      <c r="B15" s="98" t="str">
        <f ca="1">IF(OutcomeInCmp!C10&lt;&gt;"",OutcomeInCmp!C10,"")</f>
        <v/>
      </c>
      <c r="C15" s="98" t="e">
        <f ca="1">IFERROR(VLOOKUP(ROW(),ModInCmp!D:I,6,FALSE),IF(ROW()-MATCH(E15,Framework!E:E,0)&gt;=VLOOKUP(MATCH(E15,Framework!E:E,0),ModInCmp!D:H,5,FALSE),"",Framework!C14+1))</f>
        <v>#N/A</v>
      </c>
      <c r="D15" s="98" t="e">
        <f t="shared" ca="1" si="0"/>
        <v>#N/A</v>
      </c>
      <c r="E15" s="101">
        <f ca="1">IFERROR(VLOOKUP(ROW(),ModInCmp!D:I,2,FALSE),Framework!E14)</f>
        <v>0</v>
      </c>
      <c r="F15" s="96" t="str">
        <f ca="1">IF(E15&lt;&gt;E14,VLOOKUP(E15,CatModules!B:C,2,FALSE),"")</f>
        <v/>
      </c>
      <c r="G15" s="97" t="e">
        <f ca="1">IFERROR(VLOOKUP(ROW(),ModInCmp!D:G,4,FALSE),IF(ROW()-MATCH(E15,Framework!E:E,0)&gt;=VLOOKUP(MATCH(E15,Framework!E:E,0),ModInCmp!D:F,3,FALSE),"",Framework!G14+1))</f>
        <v>#N/A</v>
      </c>
      <c r="H15" s="98" t="e">
        <f t="shared" ca="1" si="1"/>
        <v>#N/A</v>
      </c>
      <c r="I15" s="98" t="e">
        <f t="shared" ca="1" si="2"/>
        <v>#N/A</v>
      </c>
    </row>
    <row r="16" spans="1:13" s="99" customFormat="1" x14ac:dyDescent="0.2">
      <c r="A16" s="98" t="str">
        <f ca="1">IF(ImpactInCmp!C11&lt;&gt;"",ImpactInCmp!C11,"")</f>
        <v/>
      </c>
      <c r="B16" s="98" t="str">
        <f ca="1">IF(OutcomeInCmp!C11&lt;&gt;"",OutcomeInCmp!C11,"")</f>
        <v/>
      </c>
      <c r="C16" s="98" t="e">
        <f ca="1">IFERROR(VLOOKUP(ROW(),ModInCmp!D:I,6,FALSE),IF(ROW()-MATCH(E16,Framework!E:E,0)&gt;=VLOOKUP(MATCH(E16,Framework!E:E,0),ModInCmp!D:H,5,FALSE),"",Framework!C15+1))</f>
        <v>#N/A</v>
      </c>
      <c r="D16" s="98" t="e">
        <f t="shared" ca="1" si="0"/>
        <v>#N/A</v>
      </c>
      <c r="E16" s="98">
        <f ca="1">IFERROR(VLOOKUP(ROW(),ModInCmp!D:I,2,FALSE),Framework!E15)</f>
        <v>0</v>
      </c>
      <c r="F16" s="96" t="str">
        <f ca="1">IF(E16&lt;&gt;E15,VLOOKUP(E16,CatModules!B:C,2,FALSE),"")</f>
        <v/>
      </c>
      <c r="G16" s="97" t="e">
        <f ca="1">IFERROR(VLOOKUP(ROW(),ModInCmp!D:G,4,FALSE),IF(ROW()-MATCH(E16,Framework!E:E,0)&gt;=VLOOKUP(MATCH(E16,Framework!E:E,0),ModInCmp!D:F,3,FALSE),"",Framework!G15+1))</f>
        <v>#N/A</v>
      </c>
      <c r="H16" s="98" t="e">
        <f t="shared" ca="1" si="1"/>
        <v>#N/A</v>
      </c>
      <c r="I16" s="98" t="e">
        <f t="shared" ca="1" si="2"/>
        <v>#N/A</v>
      </c>
    </row>
    <row r="17" spans="1:9" s="99" customFormat="1" x14ac:dyDescent="0.2">
      <c r="A17" s="98" t="str">
        <f ca="1">IF(ImpactInCmp!C12&lt;&gt;"",ImpactInCmp!C12,"")</f>
        <v/>
      </c>
      <c r="B17" s="98" t="str">
        <f ca="1">IF(OutcomeInCmp!C12&lt;&gt;"",OutcomeInCmp!C12,"")</f>
        <v/>
      </c>
      <c r="C17" s="98" t="e">
        <f ca="1">IFERROR(VLOOKUP(ROW(),ModInCmp!D:I,6,FALSE),IF(ROW()-MATCH(E17,Framework!E:E,0)&gt;=VLOOKUP(MATCH(E17,Framework!E:E,0),ModInCmp!D:H,5,FALSE),"",Framework!C16+1))</f>
        <v>#N/A</v>
      </c>
      <c r="D17" s="98" t="e">
        <f t="shared" ca="1" si="0"/>
        <v>#N/A</v>
      </c>
      <c r="E17" s="98">
        <f ca="1">IFERROR(VLOOKUP(ROW(),ModInCmp!D:I,2,FALSE),Framework!E16)</f>
        <v>0</v>
      </c>
      <c r="F17" s="96" t="str">
        <f ca="1">IF(E17&lt;&gt;E16,VLOOKUP(E17,CatModules!B:C,2,FALSE),"")</f>
        <v/>
      </c>
      <c r="G17" s="97" t="e">
        <f ca="1">IFERROR(VLOOKUP(ROW(),ModInCmp!D:G,4,FALSE),IF(ROW()-MATCH(E17,Framework!E:E,0)&gt;=VLOOKUP(MATCH(E17,Framework!E:E,0),ModInCmp!D:F,3,FALSE),"",Framework!G16+1))</f>
        <v>#N/A</v>
      </c>
      <c r="H17" s="98" t="e">
        <f t="shared" ca="1" si="1"/>
        <v>#N/A</v>
      </c>
      <c r="I17" s="98" t="e">
        <f t="shared" ca="1" si="2"/>
        <v>#N/A</v>
      </c>
    </row>
    <row r="18" spans="1:9" s="99" customFormat="1" x14ac:dyDescent="0.2">
      <c r="A18" s="98" t="str">
        <f ca="1">IF(ImpactInCmp!C13&lt;&gt;"",ImpactInCmp!C13,"")</f>
        <v/>
      </c>
      <c r="B18" s="98" t="str">
        <f ca="1">IF(OutcomeInCmp!C13&lt;&gt;"",OutcomeInCmp!C13,"")</f>
        <v/>
      </c>
      <c r="C18" s="98" t="e">
        <f ca="1">IFERROR(VLOOKUP(ROW(),ModInCmp!D:I,6,FALSE),IF(ROW()-MATCH(E18,Framework!E:E,0)&gt;=VLOOKUP(MATCH(E18,Framework!E:E,0),ModInCmp!D:H,5,FALSE),"",Framework!C17+1))</f>
        <v>#N/A</v>
      </c>
      <c r="D18" s="98" t="e">
        <f t="shared" ca="1" si="0"/>
        <v>#N/A</v>
      </c>
      <c r="E18" s="98">
        <f ca="1">IFERROR(VLOOKUP(ROW(),ModInCmp!D:I,2,FALSE),Framework!E17)</f>
        <v>0</v>
      </c>
      <c r="F18" s="96" t="str">
        <f ca="1">IF(E18&lt;&gt;E17,VLOOKUP(E18,CatModules!B:C,2,FALSE),"")</f>
        <v/>
      </c>
      <c r="G18" s="97" t="e">
        <f ca="1">IFERROR(VLOOKUP(ROW(),ModInCmp!D:G,4,FALSE),IF(ROW()-MATCH(E18,Framework!E:E,0)&gt;=VLOOKUP(MATCH(E18,Framework!E:E,0),ModInCmp!D:F,3,FALSE),"",Framework!G17+1))</f>
        <v>#N/A</v>
      </c>
      <c r="H18" s="98" t="e">
        <f t="shared" ca="1" si="1"/>
        <v>#N/A</v>
      </c>
      <c r="I18" s="98" t="e">
        <f t="shared" ca="1" si="2"/>
        <v>#N/A</v>
      </c>
    </row>
    <row r="19" spans="1:9" s="99" customFormat="1" x14ac:dyDescent="0.2">
      <c r="A19" s="98" t="str">
        <f ca="1">IF(ImpactInCmp!C14&lt;&gt;"",ImpactInCmp!C14,"")</f>
        <v/>
      </c>
      <c r="B19" s="98" t="str">
        <f ca="1">IF(OutcomeInCmp!C14&lt;&gt;"",OutcomeInCmp!C14,"")</f>
        <v/>
      </c>
      <c r="C19" s="98" t="e">
        <f ca="1">IFERROR(VLOOKUP(ROW(),ModInCmp!D:I,6,FALSE),IF(ROW()-MATCH(E19,Framework!E:E,0)&gt;=VLOOKUP(MATCH(E19,Framework!E:E,0),ModInCmp!D:H,5,FALSE),"",Framework!C18+1))</f>
        <v>#N/A</v>
      </c>
      <c r="D19" s="98" t="e">
        <f t="shared" ca="1" si="0"/>
        <v>#N/A</v>
      </c>
      <c r="E19" s="98">
        <f ca="1">IFERROR(VLOOKUP(ROW(),ModInCmp!D:I,2,FALSE),Framework!E18)</f>
        <v>0</v>
      </c>
      <c r="F19" s="96" t="str">
        <f ca="1">IF(E19&lt;&gt;E18,VLOOKUP(E19,CatModules!B:C,2,FALSE),"")</f>
        <v/>
      </c>
      <c r="G19" s="97" t="e">
        <f ca="1">IFERROR(VLOOKUP(ROW(),ModInCmp!D:G,4,FALSE),IF(ROW()-MATCH(E19,Framework!E:E,0)&gt;=VLOOKUP(MATCH(E19,Framework!E:E,0),ModInCmp!D:F,3,FALSE),"",Framework!G18+1))</f>
        <v>#N/A</v>
      </c>
      <c r="H19" s="98" t="e">
        <f t="shared" ca="1" si="1"/>
        <v>#N/A</v>
      </c>
      <c r="I19" s="98" t="e">
        <f t="shared" ca="1" si="2"/>
        <v>#N/A</v>
      </c>
    </row>
    <row r="20" spans="1:9" s="99" customFormat="1" x14ac:dyDescent="0.2">
      <c r="A20" s="98" t="str">
        <f ca="1">IF(ImpactInCmp!C15&lt;&gt;"",ImpactInCmp!C15,"")</f>
        <v/>
      </c>
      <c r="B20" s="98" t="str">
        <f ca="1">IF(OutcomeInCmp!C15&lt;&gt;"",OutcomeInCmp!C15,"")</f>
        <v/>
      </c>
      <c r="C20" s="98" t="e">
        <f ca="1">IFERROR(VLOOKUP(ROW(),ModInCmp!D:I,6,FALSE),IF(ROW()-MATCH(E20,Framework!E:E,0)&gt;=VLOOKUP(MATCH(E20,Framework!E:E,0),ModInCmp!D:H,5,FALSE),"",Framework!C19+1))</f>
        <v>#N/A</v>
      </c>
      <c r="D20" s="98" t="e">
        <f t="shared" ca="1" si="0"/>
        <v>#N/A</v>
      </c>
      <c r="E20" s="98">
        <f ca="1">IFERROR(VLOOKUP(ROW(),ModInCmp!D:I,2,FALSE),Framework!E19)</f>
        <v>0</v>
      </c>
      <c r="F20" s="96" t="str">
        <f ca="1">IF(E20&lt;&gt;E19,VLOOKUP(E20,CatModules!B:C,2,FALSE),"")</f>
        <v/>
      </c>
      <c r="G20" s="97" t="e">
        <f ca="1">IFERROR(VLOOKUP(ROW(),ModInCmp!D:G,4,FALSE),IF(ROW()-MATCH(E20,Framework!E:E,0)&gt;=VLOOKUP(MATCH(E20,Framework!E:E,0),ModInCmp!D:F,3,FALSE),"",Framework!G19+1))</f>
        <v>#N/A</v>
      </c>
      <c r="H20" s="98" t="e">
        <f t="shared" ca="1" si="1"/>
        <v>#N/A</v>
      </c>
      <c r="I20" s="98" t="e">
        <f t="shared" ca="1" si="2"/>
        <v>#N/A</v>
      </c>
    </row>
    <row r="21" spans="1:9" s="99" customFormat="1" x14ac:dyDescent="0.2">
      <c r="A21" s="98" t="str">
        <f ca="1">IF(ImpactInCmp!C16&lt;&gt;"",ImpactInCmp!C16,"")</f>
        <v/>
      </c>
      <c r="B21" s="98" t="str">
        <f ca="1">IF(OutcomeInCmp!C16&lt;&gt;"",OutcomeInCmp!C16,"")</f>
        <v/>
      </c>
      <c r="C21" s="98" t="e">
        <f ca="1">IFERROR(VLOOKUP(ROW(),ModInCmp!D:I,6,FALSE),IF(ROW()-MATCH(E21,Framework!E:E,0)&gt;=VLOOKUP(MATCH(E21,Framework!E:E,0),ModInCmp!D:H,5,FALSE),"",Framework!C20+1))</f>
        <v>#N/A</v>
      </c>
      <c r="D21" s="98" t="e">
        <f t="shared" ca="1" si="0"/>
        <v>#N/A</v>
      </c>
      <c r="E21" s="98">
        <f ca="1">IFERROR(VLOOKUP(ROW(),ModInCmp!D:I,2,FALSE),Framework!E20)</f>
        <v>0</v>
      </c>
      <c r="F21" s="96" t="str">
        <f ca="1">IF(E21&lt;&gt;E20,VLOOKUP(E21,CatModules!B:C,2,FALSE),"")</f>
        <v/>
      </c>
      <c r="G21" s="97" t="e">
        <f ca="1">IFERROR(VLOOKUP(ROW(),ModInCmp!D:G,4,FALSE),IF(ROW()-MATCH(E21,Framework!E:E,0)&gt;=VLOOKUP(MATCH(E21,Framework!E:E,0),ModInCmp!D:F,3,FALSE),"",Framework!G20+1))</f>
        <v>#N/A</v>
      </c>
      <c r="H21" s="98" t="e">
        <f t="shared" ca="1" si="1"/>
        <v>#N/A</v>
      </c>
      <c r="I21" s="98" t="e">
        <f t="shared" ca="1" si="2"/>
        <v>#N/A</v>
      </c>
    </row>
    <row r="22" spans="1:9" s="99" customFormat="1" x14ac:dyDescent="0.2">
      <c r="A22" s="98" t="str">
        <f ca="1">IF(ImpactInCmp!C17&lt;&gt;"",ImpactInCmp!C17,"")</f>
        <v/>
      </c>
      <c r="B22" s="98" t="str">
        <f ca="1">IF(OutcomeInCmp!C17&lt;&gt;"",OutcomeInCmp!C17,"")</f>
        <v/>
      </c>
      <c r="C22" s="98" t="e">
        <f ca="1">IFERROR(VLOOKUP(ROW(),ModInCmp!D:I,6,FALSE),IF(ROW()-MATCH(E22,Framework!E:E,0)&gt;=VLOOKUP(MATCH(E22,Framework!E:E,0),ModInCmp!D:H,5,FALSE),"",Framework!C21+1))</f>
        <v>#N/A</v>
      </c>
      <c r="D22" s="98" t="e">
        <f t="shared" ca="1" si="0"/>
        <v>#N/A</v>
      </c>
      <c r="E22" s="98">
        <f ca="1">IFERROR(VLOOKUP(ROW(),ModInCmp!D:I,2,FALSE),Framework!E21)</f>
        <v>0</v>
      </c>
      <c r="F22" s="96" t="str">
        <f ca="1">IF(E22&lt;&gt;E21,VLOOKUP(E22,CatModules!B:C,2,FALSE),"")</f>
        <v/>
      </c>
      <c r="G22" s="97" t="e">
        <f ca="1">IFERROR(VLOOKUP(ROW(),ModInCmp!D:G,4,FALSE),IF(ROW()-MATCH(E22,Framework!E:E,0)&gt;=VLOOKUP(MATCH(E22,Framework!E:E,0),ModInCmp!D:F,3,FALSE),"",Framework!G21+1))</f>
        <v>#N/A</v>
      </c>
      <c r="H22" s="98" t="e">
        <f t="shared" ca="1" si="1"/>
        <v>#N/A</v>
      </c>
      <c r="I22" s="98" t="e">
        <f t="shared" ca="1" si="2"/>
        <v>#N/A</v>
      </c>
    </row>
    <row r="23" spans="1:9" s="99" customFormat="1" x14ac:dyDescent="0.2">
      <c r="A23" s="98" t="str">
        <f ca="1">IF(ImpactInCmp!C18&lt;&gt;"",ImpactInCmp!C18,"")</f>
        <v/>
      </c>
      <c r="B23" s="98" t="str">
        <f ca="1">IF(OutcomeInCmp!C18&lt;&gt;"",OutcomeInCmp!C18,"")</f>
        <v/>
      </c>
      <c r="C23" s="98" t="e">
        <f ca="1">IFERROR(VLOOKUP(ROW(),ModInCmp!D:I,6,FALSE),IF(ROW()-MATCH(E23,Framework!E:E,0)&gt;=VLOOKUP(MATCH(E23,Framework!E:E,0),ModInCmp!D:H,5,FALSE),"",Framework!C22+1))</f>
        <v>#N/A</v>
      </c>
      <c r="D23" s="98" t="e">
        <f t="shared" ca="1" si="0"/>
        <v>#N/A</v>
      </c>
      <c r="E23" s="101">
        <f ca="1">IFERROR(VLOOKUP(ROW(),ModInCmp!D:I,2,FALSE),Framework!E22)</f>
        <v>0</v>
      </c>
      <c r="F23" s="96" t="str">
        <f ca="1">IF(E23&lt;&gt;E22,VLOOKUP(E23,CatModules!B:C,2,FALSE),"")</f>
        <v/>
      </c>
      <c r="G23" s="97" t="e">
        <f ca="1">IFERROR(VLOOKUP(ROW(),ModInCmp!D:G,4,FALSE),IF(ROW()-MATCH(E23,Framework!E:E,0)&gt;=VLOOKUP(MATCH(E23,Framework!E:E,0),ModInCmp!D:F,3,FALSE),"",Framework!G22+1))</f>
        <v>#N/A</v>
      </c>
      <c r="H23" s="98" t="e">
        <f t="shared" ca="1" si="1"/>
        <v>#N/A</v>
      </c>
      <c r="I23" s="98" t="e">
        <f t="shared" ca="1" si="2"/>
        <v>#N/A</v>
      </c>
    </row>
    <row r="24" spans="1:9" s="99" customFormat="1" x14ac:dyDescent="0.2">
      <c r="A24" s="98" t="str">
        <f ca="1">IF(ImpactInCmp!C19&lt;&gt;"",ImpactInCmp!C19,"")</f>
        <v/>
      </c>
      <c r="B24" s="98" t="str">
        <f ca="1">IF(OutcomeInCmp!C19&lt;&gt;"",OutcomeInCmp!C19,"")</f>
        <v/>
      </c>
      <c r="C24" s="98" t="e">
        <f ca="1">IFERROR(VLOOKUP(ROW(),ModInCmp!D:I,6,FALSE),IF(ROW()-MATCH(E24,Framework!E:E,0)&gt;=VLOOKUP(MATCH(E24,Framework!E:E,0),ModInCmp!D:H,5,FALSE),"",Framework!C23+1))</f>
        <v>#N/A</v>
      </c>
      <c r="D24" s="98" t="e">
        <f t="shared" ca="1" si="0"/>
        <v>#N/A</v>
      </c>
      <c r="E24" s="101">
        <f ca="1">IFERROR(VLOOKUP(ROW(),ModInCmp!D:I,2,FALSE),Framework!E23)</f>
        <v>0</v>
      </c>
      <c r="F24" s="96" t="str">
        <f ca="1">IF(E24&lt;&gt;E23,VLOOKUP(E24,CatModules!B:C,2,FALSE),"")</f>
        <v/>
      </c>
      <c r="G24" s="97" t="e">
        <f ca="1">IFERROR(VLOOKUP(ROW(),ModInCmp!D:G,4,FALSE),IF(ROW()-MATCH(E24,Framework!E:E,0)&gt;=VLOOKUP(MATCH(E24,Framework!E:E,0),ModInCmp!D:F,3,FALSE),"",Framework!G23+1))</f>
        <v>#N/A</v>
      </c>
      <c r="H24" s="98" t="e">
        <f t="shared" ca="1" si="1"/>
        <v>#N/A</v>
      </c>
      <c r="I24" s="98" t="e">
        <f t="shared" ca="1" si="2"/>
        <v>#N/A</v>
      </c>
    </row>
    <row r="25" spans="1:9" s="99" customFormat="1" x14ac:dyDescent="0.2">
      <c r="A25" s="98" t="str">
        <f ca="1">IF(ImpactInCmp!C20&lt;&gt;"",ImpactInCmp!C20,"")</f>
        <v/>
      </c>
      <c r="B25" s="98" t="str">
        <f ca="1">IF(OutcomeInCmp!C20&lt;&gt;"",OutcomeInCmp!C20,"")</f>
        <v/>
      </c>
      <c r="C25" s="98" t="e">
        <f ca="1">IFERROR(VLOOKUP(ROW(),ModInCmp!D:I,6,FALSE),IF(ROW()-MATCH(E25,Framework!E:E,0)&gt;=VLOOKUP(MATCH(E25,Framework!E:E,0),ModInCmp!D:H,5,FALSE),"",Framework!C24+1))</f>
        <v>#N/A</v>
      </c>
      <c r="D25" s="98" t="e">
        <f t="shared" ca="1" si="0"/>
        <v>#N/A</v>
      </c>
      <c r="E25" s="102">
        <f ca="1">IFERROR(VLOOKUP(ROW(),ModInCmp!D:I,2,FALSE),Framework!E24)</f>
        <v>0</v>
      </c>
      <c r="F25" s="96" t="str">
        <f ca="1">IF(E25&lt;&gt;E24,VLOOKUP(E25,CatModules!B:C,2,FALSE),"")</f>
        <v/>
      </c>
      <c r="G25" s="97" t="e">
        <f ca="1">IFERROR(VLOOKUP(ROW(),ModInCmp!D:G,4,FALSE),IF(ROW()-MATCH(E25,Framework!E:E,0)&gt;=VLOOKUP(MATCH(E25,Framework!E:E,0),ModInCmp!D:F,3,FALSE),"",Framework!G24+1))</f>
        <v>#N/A</v>
      </c>
      <c r="H25" s="98" t="e">
        <f t="shared" ca="1" si="1"/>
        <v>#N/A</v>
      </c>
      <c r="I25" s="98" t="e">
        <f t="shared" ca="1" si="2"/>
        <v>#N/A</v>
      </c>
    </row>
    <row r="26" spans="1:9" s="99" customFormat="1" x14ac:dyDescent="0.2">
      <c r="A26" s="98" t="str">
        <f ca="1">IF(ImpactInCmp!C21&lt;&gt;"",ImpactInCmp!C21,"")</f>
        <v/>
      </c>
      <c r="B26" s="98" t="str">
        <f ca="1">IF(OutcomeInCmp!C21&lt;&gt;"",OutcomeInCmp!C21,"")</f>
        <v/>
      </c>
      <c r="C26" s="98" t="e">
        <f ca="1">IFERROR(VLOOKUP(ROW(),ModInCmp!D:I,6,FALSE),IF(ROW()-MATCH(E26,Framework!E:E,0)&gt;=VLOOKUP(MATCH(E26,Framework!E:E,0),ModInCmp!D:H,5,FALSE),"",Framework!C25+1))</f>
        <v>#N/A</v>
      </c>
      <c r="D26" s="98" t="e">
        <f t="shared" ca="1" si="0"/>
        <v>#N/A</v>
      </c>
      <c r="E26" s="102">
        <f ca="1">IFERROR(VLOOKUP(ROW(),ModInCmp!D:I,2,FALSE),Framework!E25)</f>
        <v>0</v>
      </c>
      <c r="F26" s="96" t="str">
        <f ca="1">IF(E26&lt;&gt;E25,VLOOKUP(E26,CatModules!B:C,2,FALSE),"")</f>
        <v/>
      </c>
      <c r="G26" s="97" t="e">
        <f ca="1">IFERROR(VLOOKUP(ROW(),ModInCmp!D:G,4,FALSE),IF(ROW()-MATCH(E26,Framework!E:E,0)&gt;=VLOOKUP(MATCH(E26,Framework!E:E,0),ModInCmp!D:F,3,FALSE),"",Framework!G25+1))</f>
        <v>#N/A</v>
      </c>
      <c r="H26" s="98" t="e">
        <f t="shared" ca="1" si="1"/>
        <v>#N/A</v>
      </c>
      <c r="I26" s="98" t="e">
        <f t="shared" ca="1" si="2"/>
        <v>#N/A</v>
      </c>
    </row>
    <row r="27" spans="1:9" s="99" customFormat="1" x14ac:dyDescent="0.2">
      <c r="A27" s="98" t="str">
        <f ca="1">IF(ImpactInCmp!C22&lt;&gt;"",ImpactInCmp!C22,"")</f>
        <v/>
      </c>
      <c r="B27" s="98" t="str">
        <f ca="1">IF(OutcomeInCmp!C22&lt;&gt;"",OutcomeInCmp!C22,"")</f>
        <v/>
      </c>
      <c r="C27" s="98" t="e">
        <f ca="1">IFERROR(VLOOKUP(ROW(),ModInCmp!D:I,6,FALSE),IF(ROW()-MATCH(E27,Framework!E:E,0)&gt;=VLOOKUP(MATCH(E27,Framework!E:E,0),ModInCmp!D:H,5,FALSE),"",Framework!C26+1))</f>
        <v>#N/A</v>
      </c>
      <c r="D27" s="98" t="e">
        <f t="shared" ca="1" si="0"/>
        <v>#N/A</v>
      </c>
      <c r="E27" s="102">
        <f ca="1">IFERROR(VLOOKUP(ROW(),ModInCmp!D:I,2,FALSE),Framework!E26)</f>
        <v>0</v>
      </c>
      <c r="F27" s="96" t="str">
        <f ca="1">IF(E27&lt;&gt;E26,VLOOKUP(E27,CatModules!B:C,2,FALSE),"")</f>
        <v/>
      </c>
      <c r="G27" s="97" t="e">
        <f ca="1">IFERROR(VLOOKUP(ROW(),ModInCmp!D:G,4,FALSE),IF(ROW()-MATCH(E27,Framework!E:E,0)&gt;=VLOOKUP(MATCH(E27,Framework!E:E,0),ModInCmp!D:F,3,FALSE),"",Framework!G26+1))</f>
        <v>#N/A</v>
      </c>
      <c r="H27" s="98" t="e">
        <f t="shared" ca="1" si="1"/>
        <v>#N/A</v>
      </c>
      <c r="I27" s="98" t="e">
        <f t="shared" ca="1" si="2"/>
        <v>#N/A</v>
      </c>
    </row>
    <row r="28" spans="1:9" s="99" customFormat="1" ht="222.75" customHeight="1" x14ac:dyDescent="0.2">
      <c r="A28" s="98" t="str">
        <f ca="1">IF(ImpactInCmp!C23&lt;&gt;"",ImpactInCmp!C23,"")</f>
        <v/>
      </c>
      <c r="B28" s="98" t="str">
        <f ca="1">IF(OutcomeInCmp!C23&lt;&gt;"",OutcomeInCmp!C23,"")</f>
        <v/>
      </c>
      <c r="C28" s="98" t="e">
        <f ca="1">IFERROR(VLOOKUP(ROW(),ModInCmp!D:I,6,FALSE),IF(ROW()-MATCH(E28,Framework!E:E,0)&gt;=VLOOKUP(MATCH(E28,Framework!E:E,0),ModInCmp!D:H,5,FALSE),"",Framework!C27+1))</f>
        <v>#N/A</v>
      </c>
      <c r="D28" s="98" t="e">
        <f t="shared" ca="1" si="0"/>
        <v>#N/A</v>
      </c>
      <c r="E28" s="102">
        <f ca="1">IFERROR(VLOOKUP(ROW(),ModInCmp!D:I,2,FALSE),Framework!E27)</f>
        <v>0</v>
      </c>
      <c r="F28" s="96" t="str">
        <f ca="1">IF(E28&lt;&gt;E27,VLOOKUP(E28,CatModules!B:C,2,FALSE),"")</f>
        <v/>
      </c>
      <c r="G28" s="97" t="e">
        <f ca="1">IFERROR(VLOOKUP(ROW(),ModInCmp!D:G,4,FALSE),IF(ROW()-MATCH(E28,Framework!E:E,0)&gt;=VLOOKUP(MATCH(E28,Framework!E:E,0),ModInCmp!D:F,3,FALSE),"",Framework!G27+1))</f>
        <v>#N/A</v>
      </c>
      <c r="H28" s="98" t="e">
        <f t="shared" ca="1" si="1"/>
        <v>#N/A</v>
      </c>
      <c r="I28" s="98" t="e">
        <f t="shared" ca="1" si="2"/>
        <v>#N/A</v>
      </c>
    </row>
    <row r="29" spans="1:9" s="99" customFormat="1" x14ac:dyDescent="0.2">
      <c r="A29" s="98" t="str">
        <f ca="1">IF(ImpactInCmp!C24&lt;&gt;"",ImpactInCmp!C24,"")</f>
        <v/>
      </c>
      <c r="B29" s="98" t="str">
        <f ca="1">IF(OutcomeInCmp!C24&lt;&gt;"",OutcomeInCmp!C24,"")</f>
        <v/>
      </c>
      <c r="C29" s="98" t="e">
        <f ca="1">IFERROR(VLOOKUP(ROW(),ModInCmp!D:I,6,FALSE),IF(ROW()-MATCH(E29,Framework!E:E,0)&gt;=VLOOKUP(MATCH(E29,Framework!E:E,0),ModInCmp!D:H,5,FALSE),"",Framework!C28+1))</f>
        <v>#N/A</v>
      </c>
      <c r="D29" s="98" t="e">
        <f t="shared" ca="1" si="0"/>
        <v>#N/A</v>
      </c>
      <c r="E29" s="102">
        <f ca="1">IFERROR(VLOOKUP(ROW(),ModInCmp!D:I,2,FALSE),Framework!E28)</f>
        <v>0</v>
      </c>
      <c r="F29" s="96" t="str">
        <f ca="1">IF(E29&lt;&gt;E28,VLOOKUP(E29,CatModules!B:C,2,FALSE),"")</f>
        <v/>
      </c>
      <c r="G29" s="97" t="e">
        <f ca="1">IFERROR(VLOOKUP(ROW(),ModInCmp!D:G,4,FALSE),IF(ROW()-MATCH(E29,Framework!E:E,0)&gt;=VLOOKUP(MATCH(E29,Framework!E:E,0),ModInCmp!D:F,3,FALSE),"",Framework!G28+1))</f>
        <v>#N/A</v>
      </c>
      <c r="H29" s="98" t="e">
        <f t="shared" ca="1" si="1"/>
        <v>#N/A</v>
      </c>
      <c r="I29" s="98" t="e">
        <f t="shared" ca="1" si="2"/>
        <v>#N/A</v>
      </c>
    </row>
    <row r="30" spans="1:9" s="99" customFormat="1" ht="185.25" customHeight="1" x14ac:dyDescent="0.2">
      <c r="A30" s="98" t="str">
        <f ca="1">IF(ImpactInCmp!C25&lt;&gt;"",ImpactInCmp!C25,"")</f>
        <v/>
      </c>
      <c r="B30" s="98" t="str">
        <f ca="1">IF(OutcomeInCmp!C25&lt;&gt;"",OutcomeInCmp!C25,"")</f>
        <v/>
      </c>
      <c r="C30" s="98" t="e">
        <f ca="1">IFERROR(VLOOKUP(ROW(),ModInCmp!D:I,6,FALSE),IF(ROW()-MATCH(E30,Framework!E:E,0)&gt;=VLOOKUP(MATCH(E30,Framework!E:E,0),ModInCmp!D:H,5,FALSE),"",Framework!C29+1))</f>
        <v>#N/A</v>
      </c>
      <c r="D30" s="98" t="e">
        <f t="shared" ca="1" si="0"/>
        <v>#N/A</v>
      </c>
      <c r="E30" s="102">
        <f ca="1">IFERROR(VLOOKUP(ROW(),ModInCmp!D:I,2,FALSE),Framework!E29)</f>
        <v>0</v>
      </c>
      <c r="F30" s="96" t="str">
        <f ca="1">IF(E30&lt;&gt;E29,VLOOKUP(E30,CatModules!B:C,2,FALSE),"")</f>
        <v/>
      </c>
      <c r="G30" s="97" t="e">
        <f ca="1">IFERROR(VLOOKUP(ROW(),ModInCmp!D:G,4,FALSE),IF(ROW()-MATCH(E30,Framework!E:E,0)&gt;=VLOOKUP(MATCH(E30,Framework!E:E,0),ModInCmp!D:F,3,FALSE),"",Framework!G29+1))</f>
        <v>#N/A</v>
      </c>
      <c r="H30" s="98" t="e">
        <f t="shared" ca="1" si="1"/>
        <v>#N/A</v>
      </c>
      <c r="I30" s="98" t="e">
        <f t="shared" ca="1" si="2"/>
        <v>#N/A</v>
      </c>
    </row>
    <row r="31" spans="1:9" s="99" customFormat="1" x14ac:dyDescent="0.2">
      <c r="A31" s="98" t="str">
        <f ca="1">IF(ImpactInCmp!C26&lt;&gt;"",ImpactInCmp!C26,"")</f>
        <v/>
      </c>
      <c r="B31" s="98" t="str">
        <f ca="1">IF(OutcomeInCmp!C26&lt;&gt;"",OutcomeInCmp!C26,"")</f>
        <v/>
      </c>
      <c r="C31" s="98" t="e">
        <f ca="1">IFERROR(VLOOKUP(ROW(),ModInCmp!D:I,6,FALSE),IF(ROW()-MATCH(E31,Framework!E:E,0)&gt;=VLOOKUP(MATCH(E31,Framework!E:E,0),ModInCmp!D:H,5,FALSE),"",Framework!C30+1))</f>
        <v>#N/A</v>
      </c>
      <c r="D31" s="98" t="e">
        <f t="shared" ca="1" si="0"/>
        <v>#N/A</v>
      </c>
      <c r="E31" s="102">
        <f ca="1">IFERROR(VLOOKUP(ROW(),ModInCmp!D:I,2,FALSE),Framework!E30)</f>
        <v>0</v>
      </c>
      <c r="F31" s="96" t="str">
        <f ca="1">IF(E31&lt;&gt;E30,VLOOKUP(E31,CatModules!B:C,2,FALSE),"")</f>
        <v/>
      </c>
      <c r="G31" s="97" t="e">
        <f ca="1">IFERROR(VLOOKUP(ROW(),ModInCmp!D:G,4,FALSE),IF(ROW()-MATCH(E31,Framework!E:E,0)&gt;=VLOOKUP(MATCH(E31,Framework!E:E,0),ModInCmp!D:F,3,FALSE),"",Framework!G30+1))</f>
        <v>#N/A</v>
      </c>
      <c r="H31" s="98" t="e">
        <f t="shared" ca="1" si="1"/>
        <v>#N/A</v>
      </c>
      <c r="I31" s="98" t="e">
        <f t="shared" ref="I31:I94" ca="1" si="3">IF(G31&lt;&gt;"",INDIRECT(ADDRESS(G31,9,1,1,"CatInt")),"")</f>
        <v>#N/A</v>
      </c>
    </row>
    <row r="32" spans="1:9" s="99" customFormat="1" x14ac:dyDescent="0.2">
      <c r="A32" s="98" t="str">
        <f ca="1">IF(ImpactInCmp!C27&lt;&gt;"",ImpactInCmp!C27,"")</f>
        <v/>
      </c>
      <c r="B32" s="98" t="str">
        <f ca="1">IF(OutcomeInCmp!C27&lt;&gt;"",OutcomeInCmp!C27,"")</f>
        <v/>
      </c>
      <c r="C32" s="98" t="e">
        <f ca="1">IFERROR(VLOOKUP(ROW(),ModInCmp!D:I,6,FALSE),IF(ROW()-MATCH(E32,Framework!E:E,0)&gt;=VLOOKUP(MATCH(E32,Framework!E:E,0),ModInCmp!D:H,5,FALSE),"",Framework!C31+1))</f>
        <v>#N/A</v>
      </c>
      <c r="D32" s="98" t="e">
        <f t="shared" ca="1" si="0"/>
        <v>#N/A</v>
      </c>
      <c r="E32" s="102">
        <f ca="1">IFERROR(VLOOKUP(ROW(),ModInCmp!D:I,2,FALSE),Framework!E31)</f>
        <v>0</v>
      </c>
      <c r="F32" s="96" t="str">
        <f ca="1">IF(E32&lt;&gt;E31,VLOOKUP(E32,CatModules!B:C,2,FALSE),"")</f>
        <v/>
      </c>
      <c r="G32" s="97" t="e">
        <f ca="1">IFERROR(VLOOKUP(ROW(),ModInCmp!D:G,4,FALSE),IF(ROW()-MATCH(E32,Framework!E:E,0)&gt;=VLOOKUP(MATCH(E32,Framework!E:E,0),ModInCmp!D:F,3,FALSE),"",Framework!G31+1))</f>
        <v>#N/A</v>
      </c>
      <c r="H32" s="98" t="e">
        <f t="shared" ca="1" si="1"/>
        <v>#N/A</v>
      </c>
      <c r="I32" s="98" t="e">
        <f t="shared" ca="1" si="3"/>
        <v>#N/A</v>
      </c>
    </row>
    <row r="33" spans="1:9" s="99" customFormat="1" x14ac:dyDescent="0.2">
      <c r="A33" s="98" t="str">
        <f ca="1">IF(ImpactInCmp!C28&lt;&gt;"",ImpactInCmp!C28,"")</f>
        <v/>
      </c>
      <c r="B33" s="98" t="str">
        <f ca="1">IF(OutcomeInCmp!C28&lt;&gt;"",OutcomeInCmp!C28,"")</f>
        <v/>
      </c>
      <c r="C33" s="98" t="e">
        <f ca="1">IFERROR(VLOOKUP(ROW(),ModInCmp!D:I,6,FALSE),IF(ROW()-MATCH(E33,Framework!E:E,0)&gt;=VLOOKUP(MATCH(E33,Framework!E:E,0),ModInCmp!D:H,5,FALSE),"",Framework!C32+1))</f>
        <v>#N/A</v>
      </c>
      <c r="D33" s="98" t="e">
        <f t="shared" ca="1" si="0"/>
        <v>#N/A</v>
      </c>
      <c r="E33" s="102">
        <f ca="1">IFERROR(VLOOKUP(ROW(),ModInCmp!D:I,2,FALSE),Framework!E32)</f>
        <v>0</v>
      </c>
      <c r="F33" s="96" t="str">
        <f ca="1">IF(E33&lt;&gt;E32,VLOOKUP(E33,CatModules!B:C,2,FALSE),"")</f>
        <v/>
      </c>
      <c r="G33" s="97" t="e">
        <f ca="1">IFERROR(VLOOKUP(ROW(),ModInCmp!D:G,4,FALSE),IF(ROW()-MATCH(E33,Framework!E:E,0)&gt;=VLOOKUP(MATCH(E33,Framework!E:E,0),ModInCmp!D:F,3,FALSE),"",Framework!G32+1))</f>
        <v>#N/A</v>
      </c>
      <c r="H33" s="98" t="e">
        <f t="shared" ca="1" si="1"/>
        <v>#N/A</v>
      </c>
      <c r="I33" s="98" t="e">
        <f t="shared" ca="1" si="3"/>
        <v>#N/A</v>
      </c>
    </row>
    <row r="34" spans="1:9" s="99" customFormat="1" x14ac:dyDescent="0.2">
      <c r="A34" s="98" t="str">
        <f ca="1">IF(ImpactInCmp!C29&lt;&gt;"",ImpactInCmp!C29,"")</f>
        <v/>
      </c>
      <c r="B34" s="98" t="str">
        <f ca="1">IF(OutcomeInCmp!C29&lt;&gt;"",OutcomeInCmp!C29,"")</f>
        <v/>
      </c>
      <c r="C34" s="98" t="e">
        <f ca="1">IFERROR(VLOOKUP(ROW(),ModInCmp!D:I,6,FALSE),IF(ROW()-MATCH(E34,Framework!E:E,0)&gt;=VLOOKUP(MATCH(E34,Framework!E:E,0),ModInCmp!D:H,5,FALSE),"",Framework!C33+1))</f>
        <v>#N/A</v>
      </c>
      <c r="D34" s="98" t="e">
        <f t="shared" ca="1" si="0"/>
        <v>#N/A</v>
      </c>
      <c r="E34" s="102">
        <f ca="1">IFERROR(VLOOKUP(ROW(),ModInCmp!D:I,2,FALSE),Framework!E33)</f>
        <v>0</v>
      </c>
      <c r="F34" s="96" t="str">
        <f ca="1">IF(E34&lt;&gt;E33,VLOOKUP(E34,CatModules!B:C,2,FALSE),"")</f>
        <v/>
      </c>
      <c r="G34" s="97" t="e">
        <f ca="1">IFERROR(VLOOKUP(ROW(),ModInCmp!D:G,4,FALSE),IF(ROW()-MATCH(E34,Framework!E:E,0)&gt;=VLOOKUP(MATCH(E34,Framework!E:E,0),ModInCmp!D:F,3,FALSE),"",Framework!G33+1))</f>
        <v>#N/A</v>
      </c>
      <c r="H34" s="98" t="e">
        <f t="shared" ca="1" si="1"/>
        <v>#N/A</v>
      </c>
      <c r="I34" s="98" t="e">
        <f ca="1">IF(G34&lt;&gt;"",INDIRECT(ADDRESS(G34,9,1,1,"CatInt")),"")</f>
        <v>#N/A</v>
      </c>
    </row>
    <row r="35" spans="1:9" s="99" customFormat="1" x14ac:dyDescent="0.2">
      <c r="A35" s="98" t="str">
        <f ca="1">IF(ImpactInCmp!C30&lt;&gt;"",ImpactInCmp!C30,"")</f>
        <v/>
      </c>
      <c r="B35" s="98" t="str">
        <f ca="1">IF(OutcomeInCmp!C30&lt;&gt;"",OutcomeInCmp!C30,"")</f>
        <v/>
      </c>
      <c r="C35" s="98" t="e">
        <f ca="1">IFERROR(VLOOKUP(ROW(),ModInCmp!D:I,6,FALSE),IF(ROW()-MATCH(E35,Framework!E:E,0)&gt;=VLOOKUP(MATCH(E35,Framework!E:E,0),ModInCmp!D:H,5,FALSE),"",Framework!C34+1))</f>
        <v>#N/A</v>
      </c>
      <c r="D35" s="98" t="e">
        <f t="shared" ca="1" si="0"/>
        <v>#N/A</v>
      </c>
      <c r="E35" s="102">
        <f ca="1">IFERROR(VLOOKUP(ROW(),ModInCmp!D:I,2,FALSE),Framework!E34)</f>
        <v>0</v>
      </c>
      <c r="F35" s="96" t="str">
        <f ca="1">IF(E35&lt;&gt;E34,VLOOKUP(E35,CatModules!B:C,2,FALSE),"")</f>
        <v/>
      </c>
      <c r="G35" s="97" t="e">
        <f ca="1">IFERROR(VLOOKUP(ROW(),ModInCmp!D:G,4,FALSE),IF(ROW()-MATCH(E35,Framework!E:E,0)&gt;=VLOOKUP(MATCH(E35,Framework!E:E,0),ModInCmp!D:F,3,FALSE),"",Framework!G34+1))</f>
        <v>#N/A</v>
      </c>
      <c r="H35" s="98" t="e">
        <f t="shared" ca="1" si="1"/>
        <v>#N/A</v>
      </c>
      <c r="I35" s="98" t="e">
        <f t="shared" ca="1" si="3"/>
        <v>#N/A</v>
      </c>
    </row>
    <row r="36" spans="1:9" s="99" customFormat="1" x14ac:dyDescent="0.2">
      <c r="A36" s="98" t="str">
        <f ca="1">IF(ImpactInCmp!C31&lt;&gt;"",ImpactInCmp!C31,"")</f>
        <v/>
      </c>
      <c r="B36" s="98" t="str">
        <f ca="1">IF(OutcomeInCmp!C31&lt;&gt;"",OutcomeInCmp!C31,"")</f>
        <v/>
      </c>
      <c r="C36" s="98" t="e">
        <f ca="1">IFERROR(VLOOKUP(ROW(),ModInCmp!D:I,6,FALSE),IF(ROW()-MATCH(E36,Framework!E:E,0)&gt;=VLOOKUP(MATCH(E36,Framework!E:E,0),ModInCmp!D:H,5,FALSE),"",Framework!C35+1))</f>
        <v>#N/A</v>
      </c>
      <c r="D36" s="98" t="e">
        <f t="shared" ca="1" si="0"/>
        <v>#N/A</v>
      </c>
      <c r="E36" s="102">
        <f ca="1">IFERROR(VLOOKUP(ROW(),ModInCmp!D:I,2,FALSE),Framework!E35)</f>
        <v>0</v>
      </c>
      <c r="F36" s="96" t="str">
        <f ca="1">IF(E36&lt;&gt;E35,VLOOKUP(E36,CatModules!B:C,2,FALSE),"")</f>
        <v/>
      </c>
      <c r="G36" s="97" t="e">
        <f ca="1">IFERROR(VLOOKUP(ROW(),ModInCmp!D:G,4,FALSE),IF(ROW()-MATCH(E36,Framework!E:E,0)&gt;=VLOOKUP(MATCH(E36,Framework!E:E,0),ModInCmp!D:F,3,FALSE),"",Framework!G35+1))</f>
        <v>#N/A</v>
      </c>
      <c r="H36" s="98" t="e">
        <f t="shared" ca="1" si="1"/>
        <v>#N/A</v>
      </c>
      <c r="I36" s="98" t="e">
        <f t="shared" ca="1" si="3"/>
        <v>#N/A</v>
      </c>
    </row>
    <row r="37" spans="1:9" s="99" customFormat="1" x14ac:dyDescent="0.2">
      <c r="A37" s="98" t="str">
        <f ca="1">IF(ImpactInCmp!C32&lt;&gt;"",ImpactInCmp!C32,"")</f>
        <v/>
      </c>
      <c r="B37" s="98" t="str">
        <f ca="1">IF(OutcomeInCmp!C32&lt;&gt;"",OutcomeInCmp!C32,"")</f>
        <v/>
      </c>
      <c r="C37" s="98" t="e">
        <f ca="1">IFERROR(VLOOKUP(ROW(),ModInCmp!D:I,6,FALSE),IF(ROW()-MATCH(E37,Framework!E:E,0)&gt;=VLOOKUP(MATCH(E37,Framework!E:E,0),ModInCmp!D:H,5,FALSE),"",Framework!C36+1))</f>
        <v>#N/A</v>
      </c>
      <c r="D37" s="98" t="e">
        <f t="shared" ca="1" si="0"/>
        <v>#N/A</v>
      </c>
      <c r="E37" s="102">
        <f ca="1">IFERROR(VLOOKUP(ROW(),ModInCmp!D:I,2,FALSE),Framework!E36)</f>
        <v>0</v>
      </c>
      <c r="F37" s="96" t="str">
        <f ca="1">IF(E37&lt;&gt;E36,VLOOKUP(E37,CatModules!B:C,2,FALSE),"")</f>
        <v/>
      </c>
      <c r="G37" s="97" t="e">
        <f ca="1">IFERROR(VLOOKUP(ROW(),ModInCmp!D:G,4,FALSE),IF(ROW()-MATCH(E37,Framework!E:E,0)&gt;=VLOOKUP(MATCH(E37,Framework!E:E,0),ModInCmp!D:F,3,FALSE),"",Framework!G36+1))</f>
        <v>#N/A</v>
      </c>
      <c r="H37" s="98" t="e">
        <f t="shared" ca="1" si="1"/>
        <v>#N/A</v>
      </c>
      <c r="I37" s="98" t="e">
        <f t="shared" ca="1" si="3"/>
        <v>#N/A</v>
      </c>
    </row>
    <row r="38" spans="1:9" s="99" customFormat="1" x14ac:dyDescent="0.2">
      <c r="A38" s="98" t="str">
        <f ca="1">IF(ImpactInCmp!C33&lt;&gt;"",ImpactInCmp!C33,"")</f>
        <v/>
      </c>
      <c r="B38" s="98" t="str">
        <f ca="1">IF(OutcomeInCmp!C33&lt;&gt;"",OutcomeInCmp!C33,"")</f>
        <v/>
      </c>
      <c r="C38" s="98" t="e">
        <f ca="1">IFERROR(VLOOKUP(ROW(),ModInCmp!D:I,6,FALSE),IF(ROW()-MATCH(E38,Framework!E:E,0)&gt;=VLOOKUP(MATCH(E38,Framework!E:E,0),ModInCmp!D:H,5,FALSE),"",Framework!C37+1))</f>
        <v>#N/A</v>
      </c>
      <c r="D38" s="98" t="e">
        <f t="shared" ca="1" si="0"/>
        <v>#N/A</v>
      </c>
      <c r="E38" s="102">
        <f ca="1">IFERROR(VLOOKUP(ROW(),ModInCmp!D:I,2,FALSE),Framework!E37)</f>
        <v>0</v>
      </c>
      <c r="F38" s="96" t="str">
        <f ca="1">IF(E38&lt;&gt;E37,VLOOKUP(E38,CatModules!B:C,2,FALSE),"")</f>
        <v/>
      </c>
      <c r="G38" s="97" t="e">
        <f ca="1">IFERROR(VLOOKUP(ROW(),ModInCmp!D:G,4,FALSE),IF(ROW()-MATCH(E38,Framework!E:E,0)&gt;=VLOOKUP(MATCH(E38,Framework!E:E,0),ModInCmp!D:F,3,FALSE),"",Framework!G37+1))</f>
        <v>#N/A</v>
      </c>
      <c r="H38" s="98" t="e">
        <f t="shared" ca="1" si="1"/>
        <v>#N/A</v>
      </c>
      <c r="I38" s="98" t="e">
        <f t="shared" ca="1" si="3"/>
        <v>#N/A</v>
      </c>
    </row>
    <row r="39" spans="1:9" s="99" customFormat="1" x14ac:dyDescent="0.2">
      <c r="A39" s="98" t="str">
        <f ca="1">IF(ImpactInCmp!C34&lt;&gt;"",ImpactInCmp!C34,"")</f>
        <v/>
      </c>
      <c r="B39" s="98" t="str">
        <f ca="1">IF(OutcomeInCmp!C34&lt;&gt;"",OutcomeInCmp!C34,"")</f>
        <v/>
      </c>
      <c r="C39" s="98" t="e">
        <f ca="1">IFERROR(VLOOKUP(ROW(),ModInCmp!D:I,6,FALSE),IF(ROW()-MATCH(E39,Framework!E:E,0)&gt;=VLOOKUP(MATCH(E39,Framework!E:E,0),ModInCmp!D:H,5,FALSE),"",Framework!C38+1))</f>
        <v>#N/A</v>
      </c>
      <c r="D39" s="98" t="e">
        <f t="shared" ca="1" si="0"/>
        <v>#N/A</v>
      </c>
      <c r="E39" s="102">
        <f ca="1">IFERROR(VLOOKUP(ROW(),ModInCmp!D:I,2,FALSE),Framework!E38)</f>
        <v>0</v>
      </c>
      <c r="F39" s="96" t="str">
        <f ca="1">IF(E39&lt;&gt;E38,VLOOKUP(E39,CatModules!B:C,2,FALSE),"")</f>
        <v/>
      </c>
      <c r="G39" s="97" t="e">
        <f ca="1">IFERROR(VLOOKUP(ROW(),ModInCmp!D:G,4,FALSE),IF(ROW()-MATCH(E39,Framework!E:E,0)&gt;=VLOOKUP(MATCH(E39,Framework!E:E,0),ModInCmp!D:F,3,FALSE),"",Framework!G38+1))</f>
        <v>#N/A</v>
      </c>
      <c r="H39" s="98" t="e">
        <f t="shared" ca="1" si="1"/>
        <v>#N/A</v>
      </c>
      <c r="I39" s="98" t="e">
        <f t="shared" ca="1" si="3"/>
        <v>#N/A</v>
      </c>
    </row>
    <row r="40" spans="1:9" s="99" customFormat="1" x14ac:dyDescent="0.2">
      <c r="A40" s="98" t="str">
        <f ca="1">IF(ImpactInCmp!C35&lt;&gt;"",ImpactInCmp!C35,"")</f>
        <v/>
      </c>
      <c r="B40" s="98" t="str">
        <f ca="1">IF(OutcomeInCmp!C35&lt;&gt;"",OutcomeInCmp!C35,"")</f>
        <v/>
      </c>
      <c r="C40" s="98" t="e">
        <f ca="1">IFERROR(VLOOKUP(ROW(),ModInCmp!D:I,6,FALSE),IF(ROW()-MATCH(E40,Framework!E:E,0)&gt;=VLOOKUP(MATCH(E40,Framework!E:E,0),ModInCmp!D:H,5,FALSE),"",Framework!C39+1))</f>
        <v>#N/A</v>
      </c>
      <c r="D40" s="98" t="e">
        <f t="shared" ca="1" si="0"/>
        <v>#N/A</v>
      </c>
      <c r="E40" s="102">
        <f ca="1">IFERROR(VLOOKUP(ROW(),ModInCmp!D:I,2,FALSE),Framework!E39)</f>
        <v>0</v>
      </c>
      <c r="F40" s="96" t="str">
        <f ca="1">IF(E40&lt;&gt;E39,VLOOKUP(E40,CatModules!B:C,2,FALSE),"")</f>
        <v/>
      </c>
      <c r="G40" s="97" t="e">
        <f ca="1">IFERROR(VLOOKUP(ROW(),ModInCmp!D:G,4,FALSE),IF(ROW()-MATCH(E40,Framework!E:E,0)&gt;=VLOOKUP(MATCH(E40,Framework!E:E,0),ModInCmp!D:F,3,FALSE),"",Framework!G39+1))</f>
        <v>#N/A</v>
      </c>
      <c r="H40" s="98" t="e">
        <f t="shared" ca="1" si="1"/>
        <v>#N/A</v>
      </c>
      <c r="I40" s="98" t="e">
        <f t="shared" ca="1" si="3"/>
        <v>#N/A</v>
      </c>
    </row>
    <row r="41" spans="1:9" s="99" customFormat="1" ht="150.75" customHeight="1" x14ac:dyDescent="0.2">
      <c r="A41" s="98" t="str">
        <f ca="1">IF(ImpactInCmp!C36&lt;&gt;"",ImpactInCmp!C36,"")</f>
        <v/>
      </c>
      <c r="B41" s="98" t="str">
        <f ca="1">IF(OutcomeInCmp!C36&lt;&gt;"",OutcomeInCmp!C36,"")</f>
        <v/>
      </c>
      <c r="C41" s="98" t="e">
        <f ca="1">IFERROR(VLOOKUP(ROW(),ModInCmp!D:I,6,FALSE),IF(ROW()-MATCH(E41,Framework!E:E,0)&gt;=VLOOKUP(MATCH(E41,Framework!E:E,0),ModInCmp!D:H,5,FALSE),"",Framework!C40+1))</f>
        <v>#N/A</v>
      </c>
      <c r="D41" s="98" t="e">
        <f t="shared" ca="1" si="0"/>
        <v>#N/A</v>
      </c>
      <c r="E41" s="102">
        <f ca="1">IFERROR(VLOOKUP(ROW(),ModInCmp!D:I,2,FALSE),Framework!E40)</f>
        <v>0</v>
      </c>
      <c r="F41" s="96" t="str">
        <f ca="1">IF(E41&lt;&gt;E40,VLOOKUP(E41,CatModules!B:C,2,FALSE),"")</f>
        <v/>
      </c>
      <c r="G41" s="97" t="e">
        <f ca="1">IFERROR(VLOOKUP(ROW(),ModInCmp!D:G,4,FALSE),IF(ROW()-MATCH(E41,Framework!E:E,0)&gt;=VLOOKUP(MATCH(E41,Framework!E:E,0),ModInCmp!D:F,3,FALSE),"",Framework!G40+1))</f>
        <v>#N/A</v>
      </c>
      <c r="H41" s="98" t="e">
        <f t="shared" ca="1" si="1"/>
        <v>#N/A</v>
      </c>
      <c r="I41" s="98" t="e">
        <f t="shared" ca="1" si="3"/>
        <v>#N/A</v>
      </c>
    </row>
    <row r="42" spans="1:9" s="99" customFormat="1" x14ac:dyDescent="0.2">
      <c r="A42" s="98" t="str">
        <f ca="1">IF(ImpactInCmp!C37&lt;&gt;"",ImpactInCmp!C37,"")</f>
        <v/>
      </c>
      <c r="B42" s="98" t="str">
        <f ca="1">IF(OutcomeInCmp!C37&lt;&gt;"",OutcomeInCmp!C37,"")</f>
        <v/>
      </c>
      <c r="C42" s="98" t="e">
        <f ca="1">IFERROR(VLOOKUP(ROW(),ModInCmp!D:I,6,FALSE),IF(ROW()-MATCH(E42,Framework!E:E,0)&gt;=VLOOKUP(MATCH(E42,Framework!E:E,0),ModInCmp!D:H,5,FALSE),"",Framework!C41+1))</f>
        <v>#N/A</v>
      </c>
      <c r="D42" s="98" t="e">
        <f t="shared" ca="1" si="0"/>
        <v>#N/A</v>
      </c>
      <c r="E42" s="102">
        <f ca="1">IFERROR(VLOOKUP(ROW(),ModInCmp!D:I,2,FALSE),Framework!E41)</f>
        <v>0</v>
      </c>
      <c r="F42" s="96" t="str">
        <f ca="1">IF(E42&lt;&gt;E41,VLOOKUP(E42,CatModules!B:C,2,FALSE),"")</f>
        <v/>
      </c>
      <c r="G42" s="97" t="e">
        <f ca="1">IFERROR(VLOOKUP(ROW(),ModInCmp!D:G,4,FALSE),IF(ROW()-MATCH(E42,Framework!E:E,0)&gt;=VLOOKUP(MATCH(E42,Framework!E:E,0),ModInCmp!D:F,3,FALSE),"",Framework!G41+1))</f>
        <v>#N/A</v>
      </c>
      <c r="H42" s="98" t="e">
        <f t="shared" ca="1" si="1"/>
        <v>#N/A</v>
      </c>
      <c r="I42" s="98" t="e">
        <f t="shared" ca="1" si="3"/>
        <v>#N/A</v>
      </c>
    </row>
    <row r="43" spans="1:9" s="99" customFormat="1" x14ac:dyDescent="0.2">
      <c r="A43" s="98" t="str">
        <f ca="1">IF(ImpactInCmp!C38&lt;&gt;"",ImpactInCmp!C38,"")</f>
        <v/>
      </c>
      <c r="B43" s="98" t="str">
        <f ca="1">IF(OutcomeInCmp!C38&lt;&gt;"",OutcomeInCmp!C38,"")</f>
        <v/>
      </c>
      <c r="C43" s="98" t="e">
        <f ca="1">IFERROR(VLOOKUP(ROW(),ModInCmp!D:I,6,FALSE),IF(ROW()-MATCH(E43,Framework!E:E,0)&gt;=VLOOKUP(MATCH(E43,Framework!E:E,0),ModInCmp!D:H,5,FALSE),"",Framework!C42+1))</f>
        <v>#N/A</v>
      </c>
      <c r="D43" s="98" t="e">
        <f t="shared" ca="1" si="0"/>
        <v>#N/A</v>
      </c>
      <c r="E43" s="102">
        <f ca="1">IFERROR(VLOOKUP(ROW(),ModInCmp!D:I,2,FALSE),Framework!E42)</f>
        <v>0</v>
      </c>
      <c r="F43" s="96" t="str">
        <f ca="1">IF(E43&lt;&gt;E42,VLOOKUP(E43,CatModules!B:C,2,FALSE),"")</f>
        <v/>
      </c>
      <c r="G43" s="97" t="e">
        <f ca="1">IFERROR(VLOOKUP(ROW(),ModInCmp!D:G,4,FALSE),IF(ROW()-MATCH(E43,Framework!E:E,0)&gt;=VLOOKUP(MATCH(E43,Framework!E:E,0),ModInCmp!D:F,3,FALSE),"",Framework!G42+1))</f>
        <v>#N/A</v>
      </c>
      <c r="H43" s="98" t="e">
        <f t="shared" ca="1" si="1"/>
        <v>#N/A</v>
      </c>
      <c r="I43" s="98" t="e">
        <f t="shared" ca="1" si="3"/>
        <v>#N/A</v>
      </c>
    </row>
    <row r="44" spans="1:9" s="99" customFormat="1" x14ac:dyDescent="0.2">
      <c r="A44" s="98" t="str">
        <f ca="1">IF(ImpactInCmp!C39&lt;&gt;"",ImpactInCmp!C39,"")</f>
        <v/>
      </c>
      <c r="B44" s="98" t="str">
        <f ca="1">IF(OutcomeInCmp!C39&lt;&gt;"",OutcomeInCmp!C39,"")</f>
        <v/>
      </c>
      <c r="C44" s="98" t="e">
        <f ca="1">IFERROR(VLOOKUP(ROW(),ModInCmp!D:I,6,FALSE),IF(ROW()-MATCH(E44,Framework!E:E,0)&gt;=VLOOKUP(MATCH(E44,Framework!E:E,0),ModInCmp!D:H,5,FALSE),"",Framework!C43+1))</f>
        <v>#N/A</v>
      </c>
      <c r="D44" s="98" t="e">
        <f t="shared" ca="1" si="0"/>
        <v>#N/A</v>
      </c>
      <c r="E44" s="102">
        <f ca="1">IFERROR(VLOOKUP(ROW(),ModInCmp!D:I,2,FALSE),Framework!E43)</f>
        <v>0</v>
      </c>
      <c r="F44" s="96" t="str">
        <f ca="1">IF(E44&lt;&gt;E43,VLOOKUP(E44,CatModules!B:C,2,FALSE),"")</f>
        <v/>
      </c>
      <c r="G44" s="97" t="e">
        <f ca="1">IFERROR(VLOOKUP(ROW(),ModInCmp!D:G,4,FALSE),IF(ROW()-MATCH(E44,Framework!E:E,0)&gt;=VLOOKUP(MATCH(E44,Framework!E:E,0),ModInCmp!D:F,3,FALSE),"",Framework!G43+1))</f>
        <v>#N/A</v>
      </c>
      <c r="H44" s="98" t="e">
        <f t="shared" ca="1" si="1"/>
        <v>#N/A</v>
      </c>
      <c r="I44" s="98" t="e">
        <f t="shared" ca="1" si="3"/>
        <v>#N/A</v>
      </c>
    </row>
    <row r="45" spans="1:9" s="99" customFormat="1" x14ac:dyDescent="0.2">
      <c r="A45" s="98" t="str">
        <f ca="1">IF(ImpactInCmp!C40&lt;&gt;"",ImpactInCmp!C40,"")</f>
        <v/>
      </c>
      <c r="B45" s="98" t="str">
        <f ca="1">IF(OutcomeInCmp!C40&lt;&gt;"",OutcomeInCmp!C40,"")</f>
        <v/>
      </c>
      <c r="C45" s="98" t="e">
        <f ca="1">IFERROR(VLOOKUP(ROW(),ModInCmp!D:I,6,FALSE),IF(ROW()-MATCH(E45,Framework!E:E,0)&gt;=VLOOKUP(MATCH(E45,Framework!E:E,0),ModInCmp!D:H,5,FALSE),"",Framework!C44+1))</f>
        <v>#N/A</v>
      </c>
      <c r="D45" s="98" t="e">
        <f t="shared" ca="1" si="0"/>
        <v>#N/A</v>
      </c>
      <c r="E45" s="102">
        <f ca="1">IFERROR(VLOOKUP(ROW(),ModInCmp!D:I,2,FALSE),Framework!E44)</f>
        <v>0</v>
      </c>
      <c r="F45" s="96" t="str">
        <f ca="1">IF(E45&lt;&gt;E44,VLOOKUP(E45,CatModules!B:C,2,FALSE),"")</f>
        <v/>
      </c>
      <c r="G45" s="97" t="e">
        <f ca="1">IFERROR(VLOOKUP(ROW(),ModInCmp!D:G,4,FALSE),IF(ROW()-MATCH(E45,Framework!E:E,0)&gt;=VLOOKUP(MATCH(E45,Framework!E:E,0),ModInCmp!D:F,3,FALSE),"",Framework!G44+1))</f>
        <v>#N/A</v>
      </c>
      <c r="H45" s="98" t="e">
        <f t="shared" ca="1" si="1"/>
        <v>#N/A</v>
      </c>
      <c r="I45" s="98" t="e">
        <f t="shared" ca="1" si="3"/>
        <v>#N/A</v>
      </c>
    </row>
    <row r="46" spans="1:9" s="99" customFormat="1" x14ac:dyDescent="0.2">
      <c r="A46" s="98" t="str">
        <f ca="1">IF(ImpactInCmp!C41&lt;&gt;"",ImpactInCmp!C41,"")</f>
        <v/>
      </c>
      <c r="B46" s="98" t="str">
        <f ca="1">IF(OutcomeInCmp!C41&lt;&gt;"",OutcomeInCmp!C41,"")</f>
        <v/>
      </c>
      <c r="C46" s="98" t="e">
        <f ca="1">IFERROR(VLOOKUP(ROW(),ModInCmp!D:I,6,FALSE),IF(ROW()-MATCH(E46,Framework!E:E,0)&gt;=VLOOKUP(MATCH(E46,Framework!E:E,0),ModInCmp!D:H,5,FALSE),"",Framework!C45+1))</f>
        <v>#N/A</v>
      </c>
      <c r="D46" s="98" t="e">
        <f t="shared" ca="1" si="0"/>
        <v>#N/A</v>
      </c>
      <c r="E46" s="102">
        <f ca="1">IFERROR(VLOOKUP(ROW(),ModInCmp!D:I,2,FALSE),Framework!E45)</f>
        <v>0</v>
      </c>
      <c r="F46" s="96" t="str">
        <f ca="1">IF(E46&lt;&gt;E45,VLOOKUP(E46,CatModules!B:C,2,FALSE),"")</f>
        <v/>
      </c>
      <c r="G46" s="97" t="e">
        <f ca="1">IFERROR(VLOOKUP(ROW(),ModInCmp!D:G,4,FALSE),IF(ROW()-MATCH(E46,Framework!E:E,0)&gt;=VLOOKUP(MATCH(E46,Framework!E:E,0),ModInCmp!D:F,3,FALSE),"",Framework!G45+1))</f>
        <v>#N/A</v>
      </c>
      <c r="H46" s="98" t="e">
        <f t="shared" ca="1" si="1"/>
        <v>#N/A</v>
      </c>
      <c r="I46" s="98" t="e">
        <f t="shared" ca="1" si="3"/>
        <v>#N/A</v>
      </c>
    </row>
    <row r="47" spans="1:9" s="99" customFormat="1" x14ac:dyDescent="0.2">
      <c r="A47" s="98" t="str">
        <f ca="1">IF(ImpactInCmp!C42&lt;&gt;"",ImpactInCmp!C42,"")</f>
        <v/>
      </c>
      <c r="B47" s="98" t="str">
        <f ca="1">IF(OutcomeInCmp!C42&lt;&gt;"",OutcomeInCmp!C42,"")</f>
        <v/>
      </c>
      <c r="C47" s="98" t="e">
        <f ca="1">IFERROR(VLOOKUP(ROW(),ModInCmp!D:I,6,FALSE),IF(ROW()-MATCH(E47,Framework!E:E,0)&gt;=VLOOKUP(MATCH(E47,Framework!E:E,0),ModInCmp!D:H,5,FALSE),"",Framework!C46+1))</f>
        <v>#N/A</v>
      </c>
      <c r="D47" s="98" t="e">
        <f t="shared" ca="1" si="0"/>
        <v>#N/A</v>
      </c>
      <c r="E47" s="102">
        <f ca="1">IFERROR(VLOOKUP(ROW(),ModInCmp!D:I,2,FALSE),Framework!E46)</f>
        <v>0</v>
      </c>
      <c r="F47" s="96" t="str">
        <f ca="1">IF(E47&lt;&gt;E46,VLOOKUP(E47,CatModules!B:C,2,FALSE),"")</f>
        <v/>
      </c>
      <c r="G47" s="97" t="e">
        <f ca="1">IFERROR(VLOOKUP(ROW(),ModInCmp!D:G,4,FALSE),IF(ROW()-MATCH(E47,Framework!E:E,0)&gt;=VLOOKUP(MATCH(E47,Framework!E:E,0),ModInCmp!D:F,3,FALSE),"",Framework!G46+1))</f>
        <v>#N/A</v>
      </c>
      <c r="H47" s="98" t="e">
        <f t="shared" ca="1" si="1"/>
        <v>#N/A</v>
      </c>
      <c r="I47" s="98" t="e">
        <f t="shared" ca="1" si="3"/>
        <v>#N/A</v>
      </c>
    </row>
    <row r="48" spans="1:9" s="99" customFormat="1" ht="243" customHeight="1" x14ac:dyDescent="0.2">
      <c r="A48" s="98" t="str">
        <f ca="1">IF(ImpactInCmp!C43&lt;&gt;"",ImpactInCmp!C43,"")</f>
        <v/>
      </c>
      <c r="B48" s="98" t="str">
        <f ca="1">IF(OutcomeInCmp!C43&lt;&gt;"",OutcomeInCmp!C43,"")</f>
        <v/>
      </c>
      <c r="C48" s="98" t="e">
        <f ca="1">IFERROR(VLOOKUP(ROW(),ModInCmp!D:I,6,FALSE),IF(ROW()-MATCH(E48,Framework!E:E,0)&gt;=VLOOKUP(MATCH(E48,Framework!E:E,0),ModInCmp!D:H,5,FALSE),"",Framework!C47+1))</f>
        <v>#N/A</v>
      </c>
      <c r="D48" s="98" t="e">
        <f t="shared" ca="1" si="0"/>
        <v>#N/A</v>
      </c>
      <c r="E48" s="102">
        <f ca="1">IFERROR(VLOOKUP(ROW(),ModInCmp!D:I,2,FALSE),Framework!E47)</f>
        <v>0</v>
      </c>
      <c r="F48" s="96" t="str">
        <f ca="1">IF(E48&lt;&gt;E47,VLOOKUP(E48,CatModules!B:C,2,FALSE),"")</f>
        <v/>
      </c>
      <c r="G48" s="97" t="e">
        <f ca="1">IFERROR(VLOOKUP(ROW(),ModInCmp!D:G,4,FALSE),IF(ROW()-MATCH(E48,Framework!E:E,0)&gt;=VLOOKUP(MATCH(E48,Framework!E:E,0),ModInCmp!D:F,3,FALSE),"",Framework!G47+1))</f>
        <v>#N/A</v>
      </c>
      <c r="H48" s="98" t="e">
        <f t="shared" ca="1" si="1"/>
        <v>#N/A</v>
      </c>
      <c r="I48" s="98" t="e">
        <f t="shared" ca="1" si="3"/>
        <v>#N/A</v>
      </c>
    </row>
    <row r="49" spans="1:9" s="99" customFormat="1" x14ac:dyDescent="0.2">
      <c r="A49" s="98" t="str">
        <f ca="1">IF(ImpactInCmp!C44&lt;&gt;"",ImpactInCmp!C44,"")</f>
        <v/>
      </c>
      <c r="B49" s="98" t="str">
        <f ca="1">IF(OutcomeInCmp!C44&lt;&gt;"",OutcomeInCmp!C44,"")</f>
        <v/>
      </c>
      <c r="C49" s="98" t="e">
        <f ca="1">IFERROR(VLOOKUP(ROW(),ModInCmp!D:I,6,FALSE),IF(ROW()-MATCH(E49,Framework!E:E,0)&gt;=VLOOKUP(MATCH(E49,Framework!E:E,0),ModInCmp!D:H,5,FALSE),"",Framework!C48+1))</f>
        <v>#N/A</v>
      </c>
      <c r="D49" s="98" t="e">
        <f t="shared" ca="1" si="0"/>
        <v>#N/A</v>
      </c>
      <c r="E49" s="102">
        <f ca="1">IFERROR(VLOOKUP(ROW(),ModInCmp!D:I,2,FALSE),Framework!E48)</f>
        <v>0</v>
      </c>
      <c r="F49" s="96" t="str">
        <f ca="1">IF(E49&lt;&gt;E48,VLOOKUP(E49,CatModules!B:C,2,FALSE),"")</f>
        <v/>
      </c>
      <c r="G49" s="97" t="e">
        <f ca="1">IFERROR(VLOOKUP(ROW(),ModInCmp!D:G,4,FALSE),IF(ROW()-MATCH(E49,Framework!E:E,0)&gt;=VLOOKUP(MATCH(E49,Framework!E:E,0),ModInCmp!D:F,3,FALSE),"",Framework!G48+1))</f>
        <v>#N/A</v>
      </c>
      <c r="H49" s="98" t="e">
        <f t="shared" ca="1" si="1"/>
        <v>#N/A</v>
      </c>
      <c r="I49" s="98" t="e">
        <f t="shared" ca="1" si="3"/>
        <v>#N/A</v>
      </c>
    </row>
    <row r="50" spans="1:9" s="99" customFormat="1" ht="198" customHeight="1" x14ac:dyDescent="0.2">
      <c r="A50" s="98" t="str">
        <f ca="1">IF(ImpactInCmp!C45&lt;&gt;"",ImpactInCmp!C45,"")</f>
        <v/>
      </c>
      <c r="B50" s="98" t="str">
        <f ca="1">IF(OutcomeInCmp!C45&lt;&gt;"",OutcomeInCmp!C45,"")</f>
        <v/>
      </c>
      <c r="C50" s="98" t="e">
        <f ca="1">IFERROR(VLOOKUP(ROW(),ModInCmp!D:I,6,FALSE),IF(ROW()-MATCH(E50,Framework!E:E,0)&gt;=VLOOKUP(MATCH(E50,Framework!E:E,0),ModInCmp!D:H,5,FALSE),"",Framework!C49+1))</f>
        <v>#N/A</v>
      </c>
      <c r="D50" s="98" t="e">
        <f t="shared" ca="1" si="0"/>
        <v>#N/A</v>
      </c>
      <c r="E50" s="102">
        <f ca="1">IFERROR(VLOOKUP(ROW(),ModInCmp!D:I,2,FALSE),Framework!E49)</f>
        <v>0</v>
      </c>
      <c r="F50" s="96" t="str">
        <f ca="1">IF(E50&lt;&gt;E49,VLOOKUP(E50,CatModules!B:C,2,FALSE),"")</f>
        <v/>
      </c>
      <c r="G50" s="97" t="e">
        <f ca="1">IFERROR(VLOOKUP(ROW(),ModInCmp!D:G,4,FALSE),IF(ROW()-MATCH(E50,Framework!E:E,0)&gt;=VLOOKUP(MATCH(E50,Framework!E:E,0),ModInCmp!D:F,3,FALSE),"",Framework!G49+1))</f>
        <v>#N/A</v>
      </c>
      <c r="H50" s="98" t="e">
        <f t="shared" ca="1" si="1"/>
        <v>#N/A</v>
      </c>
      <c r="I50" s="98" t="e">
        <f t="shared" ca="1" si="3"/>
        <v>#N/A</v>
      </c>
    </row>
    <row r="51" spans="1:9" s="99" customFormat="1" x14ac:dyDescent="0.2">
      <c r="A51" s="98" t="str">
        <f ca="1">IF(ImpactInCmp!C46&lt;&gt;"",ImpactInCmp!C46,"")</f>
        <v/>
      </c>
      <c r="B51" s="98" t="str">
        <f ca="1">IF(OutcomeInCmp!C46&lt;&gt;"",OutcomeInCmp!C46,"")</f>
        <v/>
      </c>
      <c r="C51" s="98" t="e">
        <f ca="1">IFERROR(VLOOKUP(ROW(),ModInCmp!D:I,6,FALSE),IF(ROW()-MATCH(E51,Framework!E:E,0)&gt;=VLOOKUP(MATCH(E51,Framework!E:E,0),ModInCmp!D:H,5,FALSE),"",Framework!C50+1))</f>
        <v>#N/A</v>
      </c>
      <c r="D51" s="98" t="e">
        <f t="shared" ca="1" si="0"/>
        <v>#N/A</v>
      </c>
      <c r="E51" s="102">
        <f ca="1">IFERROR(VLOOKUP(ROW(),ModInCmp!D:I,2,FALSE),Framework!E50)</f>
        <v>0</v>
      </c>
      <c r="F51" s="96" t="str">
        <f ca="1">IF(E51&lt;&gt;E50,VLOOKUP(E51,CatModules!B:C,2,FALSE),"")</f>
        <v/>
      </c>
      <c r="G51" s="97" t="e">
        <f ca="1">IFERROR(VLOOKUP(ROW(),ModInCmp!D:G,4,FALSE),IF(ROW()-MATCH(E51,Framework!E:E,0)&gt;=VLOOKUP(MATCH(E51,Framework!E:E,0),ModInCmp!D:F,3,FALSE),"",Framework!G50+1))</f>
        <v>#N/A</v>
      </c>
      <c r="H51" s="98" t="e">
        <f t="shared" ca="1" si="1"/>
        <v>#N/A</v>
      </c>
      <c r="I51" s="98" t="e">
        <f t="shared" ca="1" si="3"/>
        <v>#N/A</v>
      </c>
    </row>
    <row r="52" spans="1:9" s="99" customFormat="1" ht="281.25" customHeight="1" x14ac:dyDescent="0.2">
      <c r="A52" s="98" t="str">
        <f ca="1">IF(ImpactInCmp!C47&lt;&gt;"",ImpactInCmp!C47,"")</f>
        <v/>
      </c>
      <c r="B52" s="98" t="str">
        <f ca="1">IF(OutcomeInCmp!C47&lt;&gt;"",OutcomeInCmp!C47,"")</f>
        <v/>
      </c>
      <c r="C52" s="98" t="e">
        <f ca="1">IFERROR(VLOOKUP(ROW(),ModInCmp!D:I,6,FALSE),IF(ROW()-MATCH(E52,Framework!E:E,0)&gt;=VLOOKUP(MATCH(E52,Framework!E:E,0),ModInCmp!D:H,5,FALSE),"",Framework!C51+1))</f>
        <v>#N/A</v>
      </c>
      <c r="D52" s="98" t="e">
        <f t="shared" ca="1" si="0"/>
        <v>#N/A</v>
      </c>
      <c r="E52" s="102">
        <f ca="1">IFERROR(VLOOKUP(ROW(),ModInCmp!D:I,2,FALSE),Framework!E51)</f>
        <v>0</v>
      </c>
      <c r="F52" s="96" t="str">
        <f ca="1">IF(E52&lt;&gt;E51,VLOOKUP(E52,CatModules!B:C,2,FALSE),"")</f>
        <v/>
      </c>
      <c r="G52" s="97" t="e">
        <f ca="1">IFERROR(VLOOKUP(ROW(),ModInCmp!D:G,4,FALSE),IF(ROW()-MATCH(E52,Framework!E:E,0)&gt;=VLOOKUP(MATCH(E52,Framework!E:E,0),ModInCmp!D:F,3,FALSE),"",Framework!G51+1))</f>
        <v>#N/A</v>
      </c>
      <c r="H52" s="98" t="e">
        <f t="shared" ca="1" si="1"/>
        <v>#N/A</v>
      </c>
      <c r="I52" s="98" t="e">
        <f t="shared" ca="1" si="3"/>
        <v>#N/A</v>
      </c>
    </row>
    <row r="53" spans="1:9" s="99" customFormat="1" x14ac:dyDescent="0.2">
      <c r="A53" s="98" t="str">
        <f ca="1">IF(ImpactInCmp!C48&lt;&gt;"",ImpactInCmp!C48,"")</f>
        <v/>
      </c>
      <c r="B53" s="98" t="str">
        <f ca="1">IF(OutcomeInCmp!C48&lt;&gt;"",OutcomeInCmp!C48,"")</f>
        <v/>
      </c>
      <c r="C53" s="98" t="e">
        <f ca="1">IFERROR(VLOOKUP(ROW(),ModInCmp!D:I,6,FALSE),IF(ROW()-MATCH(E53,Framework!E:E,0)&gt;=VLOOKUP(MATCH(E53,Framework!E:E,0),ModInCmp!D:H,5,FALSE),"",Framework!C52+1))</f>
        <v>#N/A</v>
      </c>
      <c r="D53" s="98" t="e">
        <f t="shared" ca="1" si="0"/>
        <v>#N/A</v>
      </c>
      <c r="E53" s="102">
        <f ca="1">IFERROR(VLOOKUP(ROW(),ModInCmp!D:I,2,FALSE),Framework!E52)</f>
        <v>0</v>
      </c>
      <c r="F53" s="96" t="str">
        <f ca="1">IF(E53&lt;&gt;E52,VLOOKUP(E53,CatModules!B:C,2,FALSE),"")</f>
        <v/>
      </c>
      <c r="G53" s="97" t="e">
        <f ca="1">IFERROR(VLOOKUP(ROW(),ModInCmp!D:G,4,FALSE),IF(ROW()-MATCH(E53,Framework!E:E,0)&gt;=VLOOKUP(MATCH(E53,Framework!E:E,0),ModInCmp!D:F,3,FALSE),"",Framework!G52+1))</f>
        <v>#N/A</v>
      </c>
      <c r="H53" s="98" t="e">
        <f t="shared" ca="1" si="1"/>
        <v>#N/A</v>
      </c>
      <c r="I53" s="98" t="e">
        <f t="shared" ca="1" si="3"/>
        <v>#N/A</v>
      </c>
    </row>
    <row r="54" spans="1:9" s="99" customFormat="1" x14ac:dyDescent="0.2">
      <c r="A54" s="98" t="str">
        <f ca="1">IF(ImpactInCmp!C49&lt;&gt;"",ImpactInCmp!C49,"")</f>
        <v/>
      </c>
      <c r="B54" s="98" t="str">
        <f ca="1">IF(OutcomeInCmp!C49&lt;&gt;"",OutcomeInCmp!C49,"")</f>
        <v/>
      </c>
      <c r="C54" s="98" t="e">
        <f ca="1">IFERROR(VLOOKUP(ROW(),ModInCmp!D:I,6,FALSE),IF(ROW()-MATCH(E54,Framework!E:E,0)&gt;=VLOOKUP(MATCH(E54,Framework!E:E,0),ModInCmp!D:H,5,FALSE),"",Framework!C53+1))</f>
        <v>#N/A</v>
      </c>
      <c r="D54" s="98" t="e">
        <f t="shared" ca="1" si="0"/>
        <v>#N/A</v>
      </c>
      <c r="E54" s="102">
        <f ca="1">IFERROR(VLOOKUP(ROW(),ModInCmp!D:I,2,FALSE),Framework!E53)</f>
        <v>0</v>
      </c>
      <c r="F54" s="96" t="str">
        <f ca="1">IF(E54&lt;&gt;E53,VLOOKUP(E54,CatModules!B:C,2,FALSE),"")</f>
        <v/>
      </c>
      <c r="G54" s="97" t="e">
        <f ca="1">IFERROR(VLOOKUP(ROW(),ModInCmp!D:G,4,FALSE),IF(ROW()-MATCH(E54,Framework!E:E,0)&gt;=VLOOKUP(MATCH(E54,Framework!E:E,0),ModInCmp!D:F,3,FALSE),"",Framework!G53+1))</f>
        <v>#N/A</v>
      </c>
      <c r="H54" s="98" t="e">
        <f t="shared" ca="1" si="1"/>
        <v>#N/A</v>
      </c>
      <c r="I54" s="98" t="e">
        <f t="shared" ca="1" si="3"/>
        <v>#N/A</v>
      </c>
    </row>
    <row r="55" spans="1:9" s="99" customFormat="1" x14ac:dyDescent="0.2">
      <c r="A55" s="98" t="str">
        <f ca="1">IF(ImpactInCmp!C50&lt;&gt;"",ImpactInCmp!C50,"")</f>
        <v/>
      </c>
      <c r="B55" s="98" t="str">
        <f ca="1">IF(OutcomeInCmp!C50&lt;&gt;"",OutcomeInCmp!C50,"")</f>
        <v/>
      </c>
      <c r="C55" s="98" t="e">
        <f ca="1">IFERROR(VLOOKUP(ROW(),ModInCmp!D:I,6,FALSE),IF(ROW()-MATCH(E55,Framework!E:E,0)&gt;=VLOOKUP(MATCH(E55,Framework!E:E,0),ModInCmp!D:H,5,FALSE),"",Framework!C54+1))</f>
        <v>#N/A</v>
      </c>
      <c r="D55" s="98" t="e">
        <f t="shared" ca="1" si="0"/>
        <v>#N/A</v>
      </c>
      <c r="E55" s="102">
        <f ca="1">IFERROR(VLOOKUP(ROW(),ModInCmp!D:I,2,FALSE),Framework!E54)</f>
        <v>0</v>
      </c>
      <c r="F55" s="96" t="str">
        <f ca="1">IF(E55&lt;&gt;E54,VLOOKUP(E55,CatModules!B:C,2,FALSE),"")</f>
        <v/>
      </c>
      <c r="G55" s="97" t="e">
        <f ca="1">IFERROR(VLOOKUP(ROW(),ModInCmp!D:G,4,FALSE),IF(ROW()-MATCH(E55,Framework!E:E,0)&gt;=VLOOKUP(MATCH(E55,Framework!E:E,0),ModInCmp!D:F,3,FALSE),"",Framework!G54+1))</f>
        <v>#N/A</v>
      </c>
      <c r="H55" s="98" t="e">
        <f t="shared" ca="1" si="1"/>
        <v>#N/A</v>
      </c>
      <c r="I55" s="98" t="e">
        <f t="shared" ca="1" si="3"/>
        <v>#N/A</v>
      </c>
    </row>
    <row r="56" spans="1:9" s="99" customFormat="1" ht="225.75" customHeight="1" x14ac:dyDescent="0.2">
      <c r="A56" s="98" t="str">
        <f>IF(ImpactInCmp!C51&lt;&gt;"",ImpactInCmp!C51,"")</f>
        <v/>
      </c>
      <c r="B56" s="98" t="str">
        <f>IF(OutcomeInCmp!C51&lt;&gt;"",OutcomeInCmp!C51,"")</f>
        <v/>
      </c>
      <c r="C56" s="98" t="e">
        <f ca="1">IFERROR(VLOOKUP(ROW(),ModInCmp!D:I,6,FALSE),IF(ROW()-MATCH(E56,Framework!E:E,0)&gt;=VLOOKUP(MATCH(E56,Framework!E:E,0),ModInCmp!D:H,5,FALSE),"",Framework!C55+1))</f>
        <v>#N/A</v>
      </c>
      <c r="D56" s="98" t="e">
        <f t="shared" ca="1" si="0"/>
        <v>#N/A</v>
      </c>
      <c r="E56" s="102">
        <f ca="1">IFERROR(VLOOKUP(ROW(),ModInCmp!D:I,2,FALSE),Framework!E55)</f>
        <v>0</v>
      </c>
      <c r="F56" s="96" t="str">
        <f ca="1">IF(E56&lt;&gt;E55,VLOOKUP(E56,CatModules!B:C,2,FALSE),"")</f>
        <v/>
      </c>
      <c r="G56" s="97" t="e">
        <f ca="1">IFERROR(VLOOKUP(ROW(),ModInCmp!D:G,4,FALSE),IF(ROW()-MATCH(E56,Framework!E:E,0)&gt;=VLOOKUP(MATCH(E56,Framework!E:E,0),ModInCmp!D:F,3,FALSE),"",Framework!G55+1))</f>
        <v>#N/A</v>
      </c>
      <c r="H56" s="98" t="e">
        <f t="shared" ca="1" si="1"/>
        <v>#N/A</v>
      </c>
      <c r="I56" s="98" t="e">
        <f t="shared" ca="1" si="3"/>
        <v>#N/A</v>
      </c>
    </row>
    <row r="57" spans="1:9" s="99" customFormat="1" x14ac:dyDescent="0.2">
      <c r="A57" s="98" t="str">
        <f>IF(ImpactInCmp!C52&lt;&gt;"",ImpactInCmp!C52,"")</f>
        <v/>
      </c>
      <c r="B57" s="98" t="str">
        <f>IF(OutcomeInCmp!C52&lt;&gt;"",OutcomeInCmp!C52,"")</f>
        <v/>
      </c>
      <c r="C57" s="98" t="e">
        <f ca="1">IFERROR(VLOOKUP(ROW(),ModInCmp!D:I,6,FALSE),IF(ROW()-MATCH(E57,Framework!E:E,0)&gt;=VLOOKUP(MATCH(E57,Framework!E:E,0),ModInCmp!D:H,5,FALSE),"",Framework!C56+1))</f>
        <v>#N/A</v>
      </c>
      <c r="D57" s="98" t="e">
        <f t="shared" ca="1" si="0"/>
        <v>#N/A</v>
      </c>
      <c r="E57" s="102">
        <f ca="1">IFERROR(VLOOKUP(ROW(),ModInCmp!D:I,2,FALSE),Framework!E56)</f>
        <v>0</v>
      </c>
      <c r="F57" s="96" t="str">
        <f ca="1">IF(E57&lt;&gt;E56,VLOOKUP(E57,CatModules!B:C,2,FALSE),"")</f>
        <v/>
      </c>
      <c r="G57" s="97" t="e">
        <f ca="1">IFERROR(VLOOKUP(ROW(),ModInCmp!D:G,4,FALSE),IF(ROW()-MATCH(E57,Framework!E:E,0)&gt;=VLOOKUP(MATCH(E57,Framework!E:E,0),ModInCmp!D:F,3,FALSE),"",Framework!G56+1))</f>
        <v>#N/A</v>
      </c>
      <c r="H57" s="98" t="e">
        <f t="shared" ca="1" si="1"/>
        <v>#N/A</v>
      </c>
      <c r="I57" s="98" t="e">
        <f t="shared" ca="1" si="3"/>
        <v>#N/A</v>
      </c>
    </row>
    <row r="58" spans="1:9" s="99" customFormat="1" x14ac:dyDescent="0.2">
      <c r="A58" s="98" t="str">
        <f>IF(ImpactInCmp!C53&lt;&gt;"",ImpactInCmp!C53,"")</f>
        <v/>
      </c>
      <c r="B58" s="98" t="str">
        <f>IF(OutcomeInCmp!C53&lt;&gt;"",OutcomeInCmp!C53,"")</f>
        <v/>
      </c>
      <c r="C58" s="98" t="e">
        <f ca="1">IFERROR(VLOOKUP(ROW(),ModInCmp!D:I,6,FALSE),IF(ROW()-MATCH(E58,Framework!E:E,0)&gt;=VLOOKUP(MATCH(E58,Framework!E:E,0),ModInCmp!D:H,5,FALSE),"",Framework!C57+1))</f>
        <v>#N/A</v>
      </c>
      <c r="D58" s="98" t="e">
        <f t="shared" ca="1" si="0"/>
        <v>#N/A</v>
      </c>
      <c r="E58" s="102">
        <f ca="1">IFERROR(VLOOKUP(ROW(),ModInCmp!D:I,2,FALSE),Framework!E57)</f>
        <v>0</v>
      </c>
      <c r="F58" s="96" t="str">
        <f ca="1">IF(E58&lt;&gt;E57,VLOOKUP(E58,CatModules!B:C,2,FALSE),"")</f>
        <v/>
      </c>
      <c r="G58" s="97" t="e">
        <f ca="1">IFERROR(VLOOKUP(ROW(),ModInCmp!D:G,4,FALSE),IF(ROW()-MATCH(E58,Framework!E:E,0)&gt;=VLOOKUP(MATCH(E58,Framework!E:E,0),ModInCmp!D:F,3,FALSE),"",Framework!G57+1))</f>
        <v>#N/A</v>
      </c>
      <c r="H58" s="98" t="e">
        <f t="shared" ca="1" si="1"/>
        <v>#N/A</v>
      </c>
      <c r="I58" s="98" t="e">
        <f t="shared" ca="1" si="3"/>
        <v>#N/A</v>
      </c>
    </row>
    <row r="59" spans="1:9" s="99" customFormat="1" x14ac:dyDescent="0.2">
      <c r="A59" s="98" t="str">
        <f>IF(ImpactInCmp!C54&lt;&gt;"",ImpactInCmp!C54,"")</f>
        <v/>
      </c>
      <c r="B59" s="98" t="str">
        <f>IF(OutcomeInCmp!C54&lt;&gt;"",OutcomeInCmp!C54,"")</f>
        <v/>
      </c>
      <c r="C59" s="98" t="e">
        <f ca="1">IFERROR(VLOOKUP(ROW(),ModInCmp!D:I,6,FALSE),IF(ROW()-MATCH(E59,Framework!E:E,0)&gt;=VLOOKUP(MATCH(E59,Framework!E:E,0),ModInCmp!D:H,5,FALSE),"",Framework!C58+1))</f>
        <v>#N/A</v>
      </c>
      <c r="D59" s="98" t="e">
        <f t="shared" ca="1" si="0"/>
        <v>#N/A</v>
      </c>
      <c r="E59" s="102">
        <f ca="1">IFERROR(VLOOKUP(ROW(),ModInCmp!D:I,2,FALSE),Framework!E58)</f>
        <v>0</v>
      </c>
      <c r="F59" s="96" t="str">
        <f ca="1">IF(E59&lt;&gt;E58,VLOOKUP(E59,CatModules!B:C,2,FALSE),"")</f>
        <v/>
      </c>
      <c r="G59" s="97" t="e">
        <f ca="1">IFERROR(VLOOKUP(ROW(),ModInCmp!D:G,4,FALSE),IF(ROW()-MATCH(E59,Framework!E:E,0)&gt;=VLOOKUP(MATCH(E59,Framework!E:E,0),ModInCmp!D:F,3,FALSE),"",Framework!G58+1))</f>
        <v>#N/A</v>
      </c>
      <c r="H59" s="98" t="e">
        <f t="shared" ca="1" si="1"/>
        <v>#N/A</v>
      </c>
      <c r="I59" s="98" t="e">
        <f t="shared" ca="1" si="3"/>
        <v>#N/A</v>
      </c>
    </row>
    <row r="60" spans="1:9" s="99" customFormat="1" x14ac:dyDescent="0.2">
      <c r="A60" s="98" t="str">
        <f>IF(ImpactInCmp!C55&lt;&gt;"",ImpactInCmp!C55,"")</f>
        <v/>
      </c>
      <c r="B60" s="98" t="str">
        <f>IF(OutcomeInCmp!C55&lt;&gt;"",OutcomeInCmp!C55,"")</f>
        <v/>
      </c>
      <c r="C60" s="98" t="e">
        <f ca="1">IFERROR(VLOOKUP(ROW(),ModInCmp!D:I,6,FALSE),IF(ROW()-MATCH(E60,Framework!E:E,0)&gt;=VLOOKUP(MATCH(E60,Framework!E:E,0),ModInCmp!D:H,5,FALSE),"",Framework!C59+1))</f>
        <v>#N/A</v>
      </c>
      <c r="D60" s="98" t="e">
        <f t="shared" ca="1" si="0"/>
        <v>#N/A</v>
      </c>
      <c r="E60" s="102">
        <f ca="1">IFERROR(VLOOKUP(ROW(),ModInCmp!D:I,2,FALSE),Framework!E59)</f>
        <v>0</v>
      </c>
      <c r="F60" s="96" t="str">
        <f ca="1">IF(E60&lt;&gt;E59,VLOOKUP(E60,CatModules!B:C,2,FALSE),"")</f>
        <v/>
      </c>
      <c r="G60" s="97" t="e">
        <f ca="1">IFERROR(VLOOKUP(ROW(),ModInCmp!D:G,4,FALSE),IF(ROW()-MATCH(E60,Framework!E:E,0)&gt;=VLOOKUP(MATCH(E60,Framework!E:E,0),ModInCmp!D:F,3,FALSE),"",Framework!G59+1))</f>
        <v>#N/A</v>
      </c>
      <c r="H60" s="98" t="e">
        <f t="shared" ca="1" si="1"/>
        <v>#N/A</v>
      </c>
      <c r="I60" s="98" t="e">
        <f t="shared" ca="1" si="3"/>
        <v>#N/A</v>
      </c>
    </row>
    <row r="61" spans="1:9" s="99" customFormat="1" x14ac:dyDescent="0.2">
      <c r="A61" s="98" t="str">
        <f>IF(ImpactInCmp!C56&lt;&gt;"",ImpactInCmp!C56,"")</f>
        <v/>
      </c>
      <c r="B61" s="98" t="str">
        <f>IF(OutcomeInCmp!C56&lt;&gt;"",OutcomeInCmp!C56,"")</f>
        <v/>
      </c>
      <c r="C61" s="98" t="e">
        <f ca="1">IFERROR(VLOOKUP(ROW(),ModInCmp!D:I,6,FALSE),IF(ROW()-MATCH(E61,Framework!E:E,0)&gt;=VLOOKUP(MATCH(E61,Framework!E:E,0),ModInCmp!D:H,5,FALSE),"",Framework!C60+1))</f>
        <v>#N/A</v>
      </c>
      <c r="D61" s="98" t="e">
        <f t="shared" ca="1" si="0"/>
        <v>#N/A</v>
      </c>
      <c r="E61" s="102">
        <f ca="1">IFERROR(VLOOKUP(ROW(),ModInCmp!D:I,2,FALSE),Framework!E60)</f>
        <v>0</v>
      </c>
      <c r="F61" s="96" t="str">
        <f ca="1">IF(E61&lt;&gt;E60,VLOOKUP(E61,CatModules!B:C,2,FALSE),"")</f>
        <v/>
      </c>
      <c r="G61" s="97" t="e">
        <f ca="1">IFERROR(VLOOKUP(ROW(),ModInCmp!D:G,4,FALSE),IF(ROW()-MATCH(E61,Framework!E:E,0)&gt;=VLOOKUP(MATCH(E61,Framework!E:E,0),ModInCmp!D:F,3,FALSE),"",Framework!G60+1))</f>
        <v>#N/A</v>
      </c>
      <c r="H61" s="98" t="e">
        <f t="shared" ca="1" si="1"/>
        <v>#N/A</v>
      </c>
      <c r="I61" s="98" t="e">
        <f t="shared" ca="1" si="3"/>
        <v>#N/A</v>
      </c>
    </row>
    <row r="62" spans="1:9" s="99" customFormat="1" x14ac:dyDescent="0.2">
      <c r="A62" s="98" t="str">
        <f>IF(ImpactInCmp!C57&lt;&gt;"",ImpactInCmp!C57,"")</f>
        <v/>
      </c>
      <c r="B62" s="98" t="str">
        <f>IF(OutcomeInCmp!C57&lt;&gt;"",OutcomeInCmp!C57,"")</f>
        <v/>
      </c>
      <c r="C62" s="98" t="e">
        <f ca="1">IFERROR(VLOOKUP(ROW(),ModInCmp!D:I,6,FALSE),IF(ROW()-MATCH(E62,Framework!E:E,0)&gt;=VLOOKUP(MATCH(E62,Framework!E:E,0),ModInCmp!D:H,5,FALSE),"",Framework!C61+1))</f>
        <v>#N/A</v>
      </c>
      <c r="D62" s="98" t="e">
        <f t="shared" ca="1" si="0"/>
        <v>#N/A</v>
      </c>
      <c r="E62" s="102">
        <f ca="1">IFERROR(VLOOKUP(ROW(),ModInCmp!D:I,2,FALSE),Framework!E61)</f>
        <v>0</v>
      </c>
      <c r="F62" s="96" t="str">
        <f ca="1">IF(E62&lt;&gt;E61,VLOOKUP(E62,CatModules!B:C,2,FALSE),"")</f>
        <v/>
      </c>
      <c r="G62" s="97" t="e">
        <f ca="1">IFERROR(VLOOKUP(ROW(),ModInCmp!D:G,4,FALSE),IF(ROW()-MATCH(E62,Framework!E:E,0)&gt;=VLOOKUP(MATCH(E62,Framework!E:E,0),ModInCmp!D:F,3,FALSE),"",Framework!G61+1))</f>
        <v>#N/A</v>
      </c>
      <c r="H62" s="98" t="e">
        <f t="shared" ca="1" si="1"/>
        <v>#N/A</v>
      </c>
      <c r="I62" s="98" t="e">
        <f t="shared" ca="1" si="3"/>
        <v>#N/A</v>
      </c>
    </row>
    <row r="63" spans="1:9" s="99" customFormat="1" x14ac:dyDescent="0.2">
      <c r="A63" s="98" t="str">
        <f>IF(ImpactInCmp!C58&lt;&gt;"",ImpactInCmp!C58,"")</f>
        <v/>
      </c>
      <c r="B63" s="98" t="str">
        <f>IF(OutcomeInCmp!C58&lt;&gt;"",OutcomeInCmp!C58,"")</f>
        <v/>
      </c>
      <c r="C63" s="98" t="e">
        <f ca="1">IFERROR(VLOOKUP(ROW(),ModInCmp!D:I,6,FALSE),IF(ROW()-MATCH(E63,Framework!E:E,0)&gt;=VLOOKUP(MATCH(E63,Framework!E:E,0),ModInCmp!D:H,5,FALSE),"",Framework!C62+1))</f>
        <v>#N/A</v>
      </c>
      <c r="D63" s="98" t="e">
        <f t="shared" ca="1" si="0"/>
        <v>#N/A</v>
      </c>
      <c r="E63" s="102">
        <f ca="1">IFERROR(VLOOKUP(ROW(),ModInCmp!D:I,2,FALSE),Framework!E62)</f>
        <v>0</v>
      </c>
      <c r="F63" s="96" t="str">
        <f ca="1">IF(E63&lt;&gt;E62,VLOOKUP(E63,CatModules!B:C,2,FALSE),"")</f>
        <v/>
      </c>
      <c r="G63" s="97" t="e">
        <f ca="1">IFERROR(VLOOKUP(ROW(),ModInCmp!D:G,4,FALSE),IF(ROW()-MATCH(E63,Framework!E:E,0)&gt;=VLOOKUP(MATCH(E63,Framework!E:E,0),ModInCmp!D:F,3,FALSE),"",Framework!G62+1))</f>
        <v>#N/A</v>
      </c>
      <c r="H63" s="98" t="e">
        <f t="shared" ca="1" si="1"/>
        <v>#N/A</v>
      </c>
      <c r="I63" s="98" t="e">
        <f t="shared" ca="1" si="3"/>
        <v>#N/A</v>
      </c>
    </row>
    <row r="64" spans="1:9" s="99" customFormat="1" x14ac:dyDescent="0.2">
      <c r="A64" s="98" t="str">
        <f>IF(ImpactInCmp!C59&lt;&gt;"",ImpactInCmp!C59,"")</f>
        <v/>
      </c>
      <c r="B64" s="98" t="str">
        <f>IF(OutcomeInCmp!C59&lt;&gt;"",OutcomeInCmp!C59,"")</f>
        <v/>
      </c>
      <c r="C64" s="98" t="e">
        <f ca="1">IFERROR(VLOOKUP(ROW(),ModInCmp!D:I,6,FALSE),IF(ROW()-MATCH(E64,Framework!E:E,0)&gt;=VLOOKUP(MATCH(E64,Framework!E:E,0),ModInCmp!D:H,5,FALSE),"",Framework!C63+1))</f>
        <v>#N/A</v>
      </c>
      <c r="D64" s="98" t="e">
        <f t="shared" ca="1" si="0"/>
        <v>#N/A</v>
      </c>
      <c r="E64" s="102">
        <f ca="1">IFERROR(VLOOKUP(ROW(),ModInCmp!D:I,2,FALSE),Framework!E63)</f>
        <v>0</v>
      </c>
      <c r="F64" s="96" t="str">
        <f ca="1">IF(E64&lt;&gt;E63,VLOOKUP(E64,CatModules!B:C,2,FALSE),"")</f>
        <v/>
      </c>
      <c r="G64" s="97" t="e">
        <f ca="1">IFERROR(VLOOKUP(ROW(),ModInCmp!D:G,4,FALSE),IF(ROW()-MATCH(E64,Framework!E:E,0)&gt;=VLOOKUP(MATCH(E64,Framework!E:E,0),ModInCmp!D:F,3,FALSE),"",Framework!G63+1))</f>
        <v>#N/A</v>
      </c>
      <c r="H64" s="98" t="e">
        <f t="shared" ca="1" si="1"/>
        <v>#N/A</v>
      </c>
      <c r="I64" s="98" t="e">
        <f t="shared" ca="1" si="3"/>
        <v>#N/A</v>
      </c>
    </row>
    <row r="65" spans="1:9" s="99" customFormat="1" x14ac:dyDescent="0.2">
      <c r="A65" s="98" t="str">
        <f>IF(ImpactInCmp!C60&lt;&gt;"",ImpactInCmp!C60,"")</f>
        <v/>
      </c>
      <c r="B65" s="98" t="str">
        <f>IF(OutcomeInCmp!C60&lt;&gt;"",OutcomeInCmp!C60,"")</f>
        <v/>
      </c>
      <c r="C65" s="98" t="e">
        <f ca="1">IFERROR(VLOOKUP(ROW(),ModInCmp!D:I,6,FALSE),IF(ROW()-MATCH(E65,Framework!E:E,0)&gt;=VLOOKUP(MATCH(E65,Framework!E:E,0),ModInCmp!D:H,5,FALSE),"",Framework!C64+1))</f>
        <v>#N/A</v>
      </c>
      <c r="D65" s="98" t="e">
        <f t="shared" ca="1" si="0"/>
        <v>#N/A</v>
      </c>
      <c r="E65" s="102">
        <f ca="1">IFERROR(VLOOKUP(ROW(),ModInCmp!D:I,2,FALSE),Framework!E64)</f>
        <v>0</v>
      </c>
      <c r="F65" s="96" t="str">
        <f ca="1">IF(E65&lt;&gt;E64,VLOOKUP(E65,CatModules!B:C,2,FALSE),"")</f>
        <v/>
      </c>
      <c r="G65" s="97" t="e">
        <f ca="1">IFERROR(VLOOKUP(ROW(),ModInCmp!D:G,4,FALSE),IF(ROW()-MATCH(E65,Framework!E:E,0)&gt;=VLOOKUP(MATCH(E65,Framework!E:E,0),ModInCmp!D:F,3,FALSE),"",Framework!G64+1))</f>
        <v>#N/A</v>
      </c>
      <c r="H65" s="98" t="e">
        <f t="shared" ca="1" si="1"/>
        <v>#N/A</v>
      </c>
      <c r="I65" s="98" t="e">
        <f t="shared" ca="1" si="3"/>
        <v>#N/A</v>
      </c>
    </row>
    <row r="66" spans="1:9" s="99" customFormat="1" x14ac:dyDescent="0.2">
      <c r="A66" s="98" t="str">
        <f>IF(ImpactInCmp!C61&lt;&gt;"",ImpactInCmp!C61,"")</f>
        <v/>
      </c>
      <c r="B66" s="98" t="str">
        <f>IF(OutcomeInCmp!C61&lt;&gt;"",OutcomeInCmp!C61,"")</f>
        <v/>
      </c>
      <c r="C66" s="98" t="e">
        <f ca="1">IFERROR(VLOOKUP(ROW(),ModInCmp!D:I,6,FALSE),IF(ROW()-MATCH(E66,Framework!E:E,0)&gt;=VLOOKUP(MATCH(E66,Framework!E:E,0),ModInCmp!D:H,5,FALSE),"",Framework!C65+1))</f>
        <v>#N/A</v>
      </c>
      <c r="D66" s="98" t="e">
        <f t="shared" ca="1" si="0"/>
        <v>#N/A</v>
      </c>
      <c r="E66" s="102">
        <f ca="1">IFERROR(VLOOKUP(ROW(),ModInCmp!D:I,2,FALSE),Framework!E65)</f>
        <v>0</v>
      </c>
      <c r="F66" s="96" t="str">
        <f ca="1">IF(E66&lt;&gt;E65,VLOOKUP(E66,CatModules!B:C,2,FALSE),"")</f>
        <v/>
      </c>
      <c r="G66" s="97" t="e">
        <f ca="1">IFERROR(VLOOKUP(ROW(),ModInCmp!D:G,4,FALSE),IF(ROW()-MATCH(E66,Framework!E:E,0)&gt;=VLOOKUP(MATCH(E66,Framework!E:E,0),ModInCmp!D:F,3,FALSE),"",Framework!G65+1))</f>
        <v>#N/A</v>
      </c>
      <c r="H66" s="98" t="e">
        <f t="shared" ca="1" si="1"/>
        <v>#N/A</v>
      </c>
      <c r="I66" s="98" t="e">
        <f t="shared" ca="1" si="3"/>
        <v>#N/A</v>
      </c>
    </row>
    <row r="67" spans="1:9" s="99" customFormat="1" x14ac:dyDescent="0.2">
      <c r="A67" s="98" t="str">
        <f>IF(ImpactInCmp!C62&lt;&gt;"",ImpactInCmp!C62,"")</f>
        <v/>
      </c>
      <c r="B67" s="98" t="str">
        <f>IF(OutcomeInCmp!C62&lt;&gt;"",OutcomeInCmp!C62,"")</f>
        <v/>
      </c>
      <c r="C67" s="98" t="e">
        <f ca="1">IFERROR(VLOOKUP(ROW(),ModInCmp!D:I,6,FALSE),IF(ROW()-MATCH(E67,Framework!E:E,0)&gt;=VLOOKUP(MATCH(E67,Framework!E:E,0),ModInCmp!D:H,5,FALSE),"",Framework!C66+1))</f>
        <v>#N/A</v>
      </c>
      <c r="D67" s="98" t="e">
        <f t="shared" ca="1" si="0"/>
        <v>#N/A</v>
      </c>
      <c r="E67" s="102">
        <f ca="1">IFERROR(VLOOKUP(ROW(),ModInCmp!D:I,2,FALSE),Framework!E66)</f>
        <v>0</v>
      </c>
      <c r="F67" s="96" t="str">
        <f ca="1">IF(E67&lt;&gt;E66,VLOOKUP(E67,CatModules!B:C,2,FALSE),"")</f>
        <v/>
      </c>
      <c r="G67" s="97" t="e">
        <f ca="1">IFERROR(VLOOKUP(ROW(),ModInCmp!D:G,4,FALSE),IF(ROW()-MATCH(E67,Framework!E:E,0)&gt;=VLOOKUP(MATCH(E67,Framework!E:E,0),ModInCmp!D:F,3,FALSE),"",Framework!G66+1))</f>
        <v>#N/A</v>
      </c>
      <c r="H67" s="98" t="e">
        <f t="shared" ca="1" si="1"/>
        <v>#N/A</v>
      </c>
      <c r="I67" s="98" t="e">
        <f t="shared" ca="1" si="3"/>
        <v>#N/A</v>
      </c>
    </row>
    <row r="68" spans="1:9" s="99" customFormat="1" x14ac:dyDescent="0.2">
      <c r="A68" s="98" t="str">
        <f>IF(ImpactInCmp!C63&lt;&gt;"",ImpactInCmp!C63,"")</f>
        <v/>
      </c>
      <c r="B68" s="98" t="str">
        <f>IF(OutcomeInCmp!C63&lt;&gt;"",OutcomeInCmp!C63,"")</f>
        <v/>
      </c>
      <c r="C68" s="98" t="e">
        <f ca="1">IFERROR(VLOOKUP(ROW(),ModInCmp!D:I,6,FALSE),IF(ROW()-MATCH(E68,Framework!E:E,0)&gt;=VLOOKUP(MATCH(E68,Framework!E:E,0),ModInCmp!D:H,5,FALSE),"",Framework!C67+1))</f>
        <v>#N/A</v>
      </c>
      <c r="D68" s="98" t="e">
        <f t="shared" ca="1" si="0"/>
        <v>#N/A</v>
      </c>
      <c r="E68" s="102">
        <f ca="1">IFERROR(VLOOKUP(ROW(),ModInCmp!D:I,2,FALSE),Framework!E67)</f>
        <v>0</v>
      </c>
      <c r="F68" s="96" t="str">
        <f ca="1">IF(E68&lt;&gt;E67,VLOOKUP(E68,CatModules!B:C,2,FALSE),"")</f>
        <v/>
      </c>
      <c r="G68" s="97" t="e">
        <f ca="1">IFERROR(VLOOKUP(ROW(),ModInCmp!D:G,4,FALSE),IF(ROW()-MATCH(E68,Framework!E:E,0)&gt;=VLOOKUP(MATCH(E68,Framework!E:E,0),ModInCmp!D:F,3,FALSE),"",Framework!G67+1))</f>
        <v>#N/A</v>
      </c>
      <c r="H68" s="98" t="e">
        <f t="shared" ca="1" si="1"/>
        <v>#N/A</v>
      </c>
      <c r="I68" s="98" t="e">
        <f t="shared" ca="1" si="3"/>
        <v>#N/A</v>
      </c>
    </row>
    <row r="69" spans="1:9" s="99" customFormat="1" x14ac:dyDescent="0.2">
      <c r="A69" s="98" t="str">
        <f>IF(ImpactInCmp!C64&lt;&gt;"",ImpactInCmp!C64,"")</f>
        <v/>
      </c>
      <c r="B69" s="98" t="str">
        <f>IF(OutcomeInCmp!C64&lt;&gt;"",OutcomeInCmp!C64,"")</f>
        <v/>
      </c>
      <c r="C69" s="98" t="e">
        <f ca="1">IFERROR(VLOOKUP(ROW(),ModInCmp!D:I,6,FALSE),IF(ROW()-MATCH(E69,Framework!E:E,0)&gt;=VLOOKUP(MATCH(E69,Framework!E:E,0),ModInCmp!D:H,5,FALSE),"",Framework!C68+1))</f>
        <v>#N/A</v>
      </c>
      <c r="D69" s="98" t="e">
        <f t="shared" ca="1" si="0"/>
        <v>#N/A</v>
      </c>
      <c r="E69" s="102">
        <f ca="1">IFERROR(VLOOKUP(ROW(),ModInCmp!D:I,2,FALSE),Framework!E68)</f>
        <v>0</v>
      </c>
      <c r="F69" s="96" t="str">
        <f ca="1">IF(E69&lt;&gt;E68,VLOOKUP(E69,CatModules!B:C,2,FALSE),"")</f>
        <v/>
      </c>
      <c r="G69" s="97" t="e">
        <f ca="1">IFERROR(VLOOKUP(ROW(),ModInCmp!D:G,4,FALSE),IF(ROW()-MATCH(E69,Framework!E:E,0)&gt;=VLOOKUP(MATCH(E69,Framework!E:E,0),ModInCmp!D:F,3,FALSE),"",Framework!G68+1))</f>
        <v>#N/A</v>
      </c>
      <c r="H69" s="98" t="e">
        <f t="shared" ca="1" si="1"/>
        <v>#N/A</v>
      </c>
      <c r="I69" s="98" t="e">
        <f t="shared" ca="1" si="3"/>
        <v>#N/A</v>
      </c>
    </row>
    <row r="70" spans="1:9" s="99" customFormat="1" x14ac:dyDescent="0.2">
      <c r="A70" s="98" t="str">
        <f>IF(ImpactInCmp!C65&lt;&gt;"",ImpactInCmp!C65,"")</f>
        <v/>
      </c>
      <c r="B70" s="98" t="str">
        <f>IF(OutcomeInCmp!C65&lt;&gt;"",OutcomeInCmp!C65,"")</f>
        <v/>
      </c>
      <c r="C70" s="98" t="e">
        <f ca="1">IFERROR(VLOOKUP(ROW(),ModInCmp!D:I,6,FALSE),IF(ROW()-MATCH(E70,Framework!E:E,0)&gt;=VLOOKUP(MATCH(E70,Framework!E:E,0),ModInCmp!D:H,5,FALSE),"",Framework!C69+1))</f>
        <v>#N/A</v>
      </c>
      <c r="D70" s="98" t="e">
        <f t="shared" ca="1" si="0"/>
        <v>#N/A</v>
      </c>
      <c r="E70" s="102">
        <f ca="1">IFERROR(VLOOKUP(ROW(),ModInCmp!D:I,2,FALSE),Framework!E69)</f>
        <v>0</v>
      </c>
      <c r="F70" s="96" t="str">
        <f ca="1">IF(E70&lt;&gt;E69,VLOOKUP(E70,CatModules!B:C,2,FALSE),"")</f>
        <v/>
      </c>
      <c r="G70" s="97" t="e">
        <f ca="1">IFERROR(VLOOKUP(ROW(),ModInCmp!D:G,4,FALSE),IF(ROW()-MATCH(E70,Framework!E:E,0)&gt;=VLOOKUP(MATCH(E70,Framework!E:E,0),ModInCmp!D:F,3,FALSE),"",Framework!G69+1))</f>
        <v>#N/A</v>
      </c>
      <c r="H70" s="98" t="e">
        <f t="shared" ca="1" si="1"/>
        <v>#N/A</v>
      </c>
      <c r="I70" s="98" t="e">
        <f t="shared" ca="1" si="3"/>
        <v>#N/A</v>
      </c>
    </row>
    <row r="71" spans="1:9" s="99" customFormat="1" x14ac:dyDescent="0.2">
      <c r="A71" s="98" t="str">
        <f>IF(ImpactInCmp!C66&lt;&gt;"",ImpactInCmp!C66,"")</f>
        <v/>
      </c>
      <c r="B71" s="98" t="str">
        <f>IF(OutcomeInCmp!C66&lt;&gt;"",OutcomeInCmp!C66,"")</f>
        <v/>
      </c>
      <c r="C71" s="98" t="e">
        <f ca="1">IFERROR(VLOOKUP(ROW(),ModInCmp!D:I,6,FALSE),IF(ROW()-MATCH(E71,Framework!E:E,0)&gt;=VLOOKUP(MATCH(E71,Framework!E:E,0),ModInCmp!D:H,5,FALSE),"",Framework!C70+1))</f>
        <v>#N/A</v>
      </c>
      <c r="D71" s="98" t="e">
        <f t="shared" ca="1" si="0"/>
        <v>#N/A</v>
      </c>
      <c r="E71" s="102">
        <f ca="1">IFERROR(VLOOKUP(ROW(),ModInCmp!D:I,2,FALSE),Framework!E70)</f>
        <v>0</v>
      </c>
      <c r="F71" s="96" t="str">
        <f ca="1">IF(E71&lt;&gt;E70,VLOOKUP(E71,CatModules!B:C,2,FALSE),"")</f>
        <v/>
      </c>
      <c r="G71" s="97" t="e">
        <f ca="1">IFERROR(VLOOKUP(ROW(),ModInCmp!D:G,4,FALSE),IF(ROW()-MATCH(E71,Framework!E:E,0)&gt;=VLOOKUP(MATCH(E71,Framework!E:E,0),ModInCmp!D:F,3,FALSE),"",Framework!G70+1))</f>
        <v>#N/A</v>
      </c>
      <c r="H71" s="98" t="e">
        <f t="shared" ca="1" si="1"/>
        <v>#N/A</v>
      </c>
      <c r="I71" s="98" t="e">
        <f t="shared" ca="1" si="3"/>
        <v>#N/A</v>
      </c>
    </row>
    <row r="72" spans="1:9" s="99" customFormat="1" x14ac:dyDescent="0.2">
      <c r="A72" s="98" t="str">
        <f>IF(ImpactInCmp!C67&lt;&gt;"",ImpactInCmp!C67,"")</f>
        <v/>
      </c>
      <c r="B72" s="98" t="str">
        <f>IF(OutcomeInCmp!C67&lt;&gt;"",OutcomeInCmp!C67,"")</f>
        <v/>
      </c>
      <c r="C72" s="98" t="e">
        <f ca="1">IFERROR(VLOOKUP(ROW(),ModInCmp!D:I,6,FALSE),IF(ROW()-MATCH(E72,Framework!E:E,0)&gt;=VLOOKUP(MATCH(E72,Framework!E:E,0),ModInCmp!D:H,5,FALSE),"",Framework!C71+1))</f>
        <v>#N/A</v>
      </c>
      <c r="D72" s="98" t="e">
        <f t="shared" ref="D72:D108" ca="1" si="4">IF(C72&lt;&gt;"",INDIRECT(ADDRESS(C72,4,1,1,"CatCoverage")),"")</f>
        <v>#N/A</v>
      </c>
      <c r="E72" s="102">
        <f ca="1">IFERROR(VLOOKUP(ROW(),ModInCmp!D:I,2,FALSE),Framework!E71)</f>
        <v>0</v>
      </c>
      <c r="F72" s="96" t="str">
        <f ca="1">IF(E72&lt;&gt;E71,VLOOKUP(E72,CatModules!B:C,2,FALSE),"")</f>
        <v/>
      </c>
      <c r="G72" s="97" t="e">
        <f ca="1">IFERROR(VLOOKUP(ROW(),ModInCmp!D:G,4,FALSE),IF(ROW()-MATCH(E72,Framework!E:E,0)&gt;=VLOOKUP(MATCH(E72,Framework!E:E,0),ModInCmp!D:F,3,FALSE),"",Framework!G71+1))</f>
        <v>#N/A</v>
      </c>
      <c r="H72" s="98" t="e">
        <f t="shared" ref="H72:H135" ca="1" si="5">IF(G72&lt;&gt;"",INDIRECT(ADDRESS(G72,4,1,1,"CatInt")),"")</f>
        <v>#N/A</v>
      </c>
      <c r="I72" s="98" t="e">
        <f t="shared" ca="1" si="3"/>
        <v>#N/A</v>
      </c>
    </row>
    <row r="73" spans="1:9" s="99" customFormat="1" x14ac:dyDescent="0.2">
      <c r="A73" s="98" t="str">
        <f>IF(ImpactInCmp!C68&lt;&gt;"",ImpactInCmp!C68,"")</f>
        <v/>
      </c>
      <c r="B73" s="98" t="str">
        <f>IF(OutcomeInCmp!C68&lt;&gt;"",OutcomeInCmp!C68,"")</f>
        <v/>
      </c>
      <c r="C73" s="98" t="e">
        <f ca="1">IFERROR(VLOOKUP(ROW(),ModInCmp!D:I,6,FALSE),IF(ROW()-MATCH(E73,Framework!E:E,0)&gt;=VLOOKUP(MATCH(E73,Framework!E:E,0),ModInCmp!D:H,5,FALSE),"",Framework!C72+1))</f>
        <v>#N/A</v>
      </c>
      <c r="D73" s="98" t="e">
        <f t="shared" ca="1" si="4"/>
        <v>#N/A</v>
      </c>
      <c r="E73" s="102">
        <f ca="1">IFERROR(VLOOKUP(ROW(),ModInCmp!D:I,2,FALSE),Framework!E72)</f>
        <v>0</v>
      </c>
      <c r="F73" s="96" t="str">
        <f ca="1">IF(E73&lt;&gt;E72,VLOOKUP(E73,CatModules!B:C,2,FALSE),"")</f>
        <v/>
      </c>
      <c r="G73" s="97" t="e">
        <f ca="1">IFERROR(VLOOKUP(ROW(),ModInCmp!D:G,4,FALSE),IF(ROW()-MATCH(E73,Framework!E:E,0)&gt;=VLOOKUP(MATCH(E73,Framework!E:E,0),ModInCmp!D:F,3,FALSE),"",Framework!G72+1))</f>
        <v>#N/A</v>
      </c>
      <c r="H73" s="98" t="e">
        <f t="shared" ca="1" si="5"/>
        <v>#N/A</v>
      </c>
      <c r="I73" s="98" t="e">
        <f t="shared" ca="1" si="3"/>
        <v>#N/A</v>
      </c>
    </row>
    <row r="74" spans="1:9" s="99" customFormat="1" x14ac:dyDescent="0.2">
      <c r="A74" s="98" t="str">
        <f>IF(ImpactInCmp!C69&lt;&gt;"",ImpactInCmp!C69,"")</f>
        <v/>
      </c>
      <c r="B74" s="98" t="str">
        <f>IF(OutcomeInCmp!C69&lt;&gt;"",OutcomeInCmp!C69,"")</f>
        <v/>
      </c>
      <c r="C74" s="98" t="e">
        <f ca="1">IFERROR(VLOOKUP(ROW(),ModInCmp!D:I,6,FALSE),IF(ROW()-MATCH(E74,Framework!E:E,0)&gt;=VLOOKUP(MATCH(E74,Framework!E:E,0),ModInCmp!D:H,5,FALSE),"",Framework!C73+1))</f>
        <v>#N/A</v>
      </c>
      <c r="D74" s="98" t="e">
        <f t="shared" ca="1" si="4"/>
        <v>#N/A</v>
      </c>
      <c r="E74" s="102">
        <f ca="1">IFERROR(VLOOKUP(ROW(),ModInCmp!D:I,2,FALSE),Framework!E73)</f>
        <v>0</v>
      </c>
      <c r="F74" s="96" t="str">
        <f ca="1">IF(E74&lt;&gt;E73,VLOOKUP(E74,CatModules!B:C,2,FALSE),"")</f>
        <v/>
      </c>
      <c r="G74" s="97" t="e">
        <f ca="1">IFERROR(VLOOKUP(ROW(),ModInCmp!D:G,4,FALSE),IF(ROW()-MATCH(E74,Framework!E:E,0)&gt;=VLOOKUP(MATCH(E74,Framework!E:E,0),ModInCmp!D:F,3,FALSE),"",Framework!G73+1))</f>
        <v>#N/A</v>
      </c>
      <c r="H74" s="98" t="e">
        <f t="shared" ca="1" si="5"/>
        <v>#N/A</v>
      </c>
      <c r="I74" s="98" t="e">
        <f t="shared" ca="1" si="3"/>
        <v>#N/A</v>
      </c>
    </row>
    <row r="75" spans="1:9" s="99" customFormat="1" x14ac:dyDescent="0.2">
      <c r="A75" s="98" t="str">
        <f>IF(ImpactInCmp!C70&lt;&gt;"",ImpactInCmp!C70,"")</f>
        <v/>
      </c>
      <c r="B75" s="98" t="str">
        <f>IF(OutcomeInCmp!C70&lt;&gt;"",OutcomeInCmp!C70,"")</f>
        <v/>
      </c>
      <c r="C75" s="98" t="e">
        <f ca="1">IFERROR(VLOOKUP(ROW(),ModInCmp!D:I,6,FALSE),IF(ROW()-MATCH(E75,Framework!E:E,0)&gt;=VLOOKUP(MATCH(E75,Framework!E:E,0),ModInCmp!D:H,5,FALSE),"",Framework!C74+1))</f>
        <v>#N/A</v>
      </c>
      <c r="D75" s="98" t="e">
        <f t="shared" ca="1" si="4"/>
        <v>#N/A</v>
      </c>
      <c r="E75" s="102">
        <f ca="1">IFERROR(VLOOKUP(ROW(),ModInCmp!D:I,2,FALSE),Framework!E74)</f>
        <v>0</v>
      </c>
      <c r="F75" s="96" t="str">
        <f ca="1">IF(E75&lt;&gt;E74,VLOOKUP(E75,CatModules!B:C,2,FALSE),"")</f>
        <v/>
      </c>
      <c r="G75" s="97" t="e">
        <f ca="1">IFERROR(VLOOKUP(ROW(),ModInCmp!D:G,4,FALSE),IF(ROW()-MATCH(E75,Framework!E:E,0)&gt;=VLOOKUP(MATCH(E75,Framework!E:E,0),ModInCmp!D:F,3,FALSE),"",Framework!G74+1))</f>
        <v>#N/A</v>
      </c>
      <c r="H75" s="98" t="e">
        <f t="shared" ca="1" si="5"/>
        <v>#N/A</v>
      </c>
      <c r="I75" s="98" t="e">
        <f t="shared" ca="1" si="3"/>
        <v>#N/A</v>
      </c>
    </row>
    <row r="76" spans="1:9" s="99" customFormat="1" x14ac:dyDescent="0.2">
      <c r="A76" s="98" t="str">
        <f>IF(ImpactInCmp!C71&lt;&gt;"",ImpactInCmp!C71,"")</f>
        <v/>
      </c>
      <c r="B76" s="98" t="str">
        <f>IF(OutcomeInCmp!C71&lt;&gt;"",OutcomeInCmp!C71,"")</f>
        <v/>
      </c>
      <c r="C76" s="98" t="e">
        <f ca="1">IFERROR(VLOOKUP(ROW(),ModInCmp!D:I,6,FALSE),IF(ROW()-MATCH(E76,Framework!E:E,0)&gt;=VLOOKUP(MATCH(E76,Framework!E:E,0),ModInCmp!D:H,5,FALSE),"",Framework!C75+1))</f>
        <v>#N/A</v>
      </c>
      <c r="D76" s="98" t="e">
        <f t="shared" ca="1" si="4"/>
        <v>#N/A</v>
      </c>
      <c r="E76" s="102">
        <f ca="1">IFERROR(VLOOKUP(ROW(),ModInCmp!D:I,2,FALSE),Framework!E75)</f>
        <v>0</v>
      </c>
      <c r="F76" s="96" t="str">
        <f ca="1">IF(E76&lt;&gt;E75,VLOOKUP(E76,CatModules!B:C,2,FALSE),"")</f>
        <v/>
      </c>
      <c r="G76" s="97" t="e">
        <f ca="1">IFERROR(VLOOKUP(ROW(),ModInCmp!D:G,4,FALSE),IF(ROW()-MATCH(E76,Framework!E:E,0)&gt;=VLOOKUP(MATCH(E76,Framework!E:E,0),ModInCmp!D:F,3,FALSE),"",Framework!G75+1))</f>
        <v>#N/A</v>
      </c>
      <c r="H76" s="98" t="e">
        <f t="shared" ca="1" si="5"/>
        <v>#N/A</v>
      </c>
      <c r="I76" s="98" t="e">
        <f t="shared" ca="1" si="3"/>
        <v>#N/A</v>
      </c>
    </row>
    <row r="77" spans="1:9" s="99" customFormat="1" ht="243.75" customHeight="1" x14ac:dyDescent="0.2">
      <c r="A77" s="98" t="str">
        <f>IF(ImpactInCmp!C72&lt;&gt;"",ImpactInCmp!C72,"")</f>
        <v/>
      </c>
      <c r="B77" s="98" t="str">
        <f>IF(OutcomeInCmp!C72&lt;&gt;"",OutcomeInCmp!C72,"")</f>
        <v/>
      </c>
      <c r="C77" s="98" t="e">
        <f ca="1">IFERROR(VLOOKUP(ROW(),ModInCmp!D:I,6,FALSE),IF(ROW()-MATCH(E77,Framework!E:E,0)&gt;=VLOOKUP(MATCH(E77,Framework!E:E,0),ModInCmp!D:H,5,FALSE),"",Framework!C76+1))</f>
        <v>#N/A</v>
      </c>
      <c r="D77" s="98" t="e">
        <f t="shared" ca="1" si="4"/>
        <v>#N/A</v>
      </c>
      <c r="E77" s="102">
        <f ca="1">IFERROR(VLOOKUP(ROW(),ModInCmp!D:I,2,FALSE),Framework!E76)</f>
        <v>0</v>
      </c>
      <c r="F77" s="96" t="str">
        <f ca="1">IF(E77&lt;&gt;E76,VLOOKUP(E77,CatModules!B:C,2,FALSE),"")</f>
        <v/>
      </c>
      <c r="G77" s="97" t="e">
        <f ca="1">IFERROR(VLOOKUP(ROW(),ModInCmp!D:G,4,FALSE),IF(ROW()-MATCH(E77,Framework!E:E,0)&gt;=VLOOKUP(MATCH(E77,Framework!E:E,0),ModInCmp!D:F,3,FALSE),"",Framework!G76+1))</f>
        <v>#N/A</v>
      </c>
      <c r="H77" s="98" t="e">
        <f t="shared" ca="1" si="5"/>
        <v>#N/A</v>
      </c>
      <c r="I77" s="98" t="e">
        <f t="shared" ca="1" si="3"/>
        <v>#N/A</v>
      </c>
    </row>
    <row r="78" spans="1:9" s="99" customFormat="1" ht="257.25" customHeight="1" x14ac:dyDescent="0.2">
      <c r="A78" s="98" t="str">
        <f>IF(ImpactInCmp!C73&lt;&gt;"",ImpactInCmp!C73,"")</f>
        <v/>
      </c>
      <c r="B78" s="98" t="str">
        <f>IF(OutcomeInCmp!C73&lt;&gt;"",OutcomeInCmp!C73,"")</f>
        <v/>
      </c>
      <c r="C78" s="98" t="e">
        <f ca="1">IFERROR(VLOOKUP(ROW(),ModInCmp!D:I,6,FALSE),IF(ROW()-MATCH(E78,Framework!E:E,0)&gt;=VLOOKUP(MATCH(E78,Framework!E:E,0),ModInCmp!D:H,5,FALSE),"",Framework!C77+1))</f>
        <v>#N/A</v>
      </c>
      <c r="D78" s="98" t="e">
        <f t="shared" ca="1" si="4"/>
        <v>#N/A</v>
      </c>
      <c r="E78" s="102">
        <f ca="1">IFERROR(VLOOKUP(ROW(),ModInCmp!D:I,2,FALSE),Framework!E77)</f>
        <v>0</v>
      </c>
      <c r="F78" s="96" t="str">
        <f ca="1">IF(E78&lt;&gt;E77,VLOOKUP(E78,CatModules!B:C,2,FALSE),"")</f>
        <v/>
      </c>
      <c r="G78" s="97" t="e">
        <f ca="1">IFERROR(VLOOKUP(ROW(),ModInCmp!D:G,4,FALSE),IF(ROW()-MATCH(E78,Framework!E:E,0)&gt;=VLOOKUP(MATCH(E78,Framework!E:E,0),ModInCmp!D:F,3,FALSE),"",Framework!G77+1))</f>
        <v>#N/A</v>
      </c>
      <c r="H78" s="98" t="e">
        <f t="shared" ca="1" si="5"/>
        <v>#N/A</v>
      </c>
      <c r="I78" s="98" t="e">
        <f t="shared" ca="1" si="3"/>
        <v>#N/A</v>
      </c>
    </row>
    <row r="79" spans="1:9" s="99" customFormat="1" x14ac:dyDescent="0.2">
      <c r="A79" s="98" t="str">
        <f>IF(ImpactInCmp!C74&lt;&gt;"",ImpactInCmp!C74,"")</f>
        <v/>
      </c>
      <c r="B79" s="98" t="str">
        <f>IF(OutcomeInCmp!C74&lt;&gt;"",OutcomeInCmp!C74,"")</f>
        <v/>
      </c>
      <c r="C79" s="98" t="e">
        <f ca="1">IFERROR(VLOOKUP(ROW(),ModInCmp!D:I,6,FALSE),IF(ROW()-MATCH(E79,Framework!E:E,0)&gt;=VLOOKUP(MATCH(E79,Framework!E:E,0),ModInCmp!D:H,5,FALSE),"",Framework!C78+1))</f>
        <v>#N/A</v>
      </c>
      <c r="D79" s="98" t="e">
        <f t="shared" ca="1" si="4"/>
        <v>#N/A</v>
      </c>
      <c r="E79" s="102">
        <f ca="1">IFERROR(VLOOKUP(ROW(),ModInCmp!D:I,2,FALSE),Framework!E78)</f>
        <v>0</v>
      </c>
      <c r="F79" s="96" t="str">
        <f ca="1">IF(E79&lt;&gt;E78,VLOOKUP(E79,CatModules!B:C,2,FALSE),"")</f>
        <v/>
      </c>
      <c r="G79" s="97" t="e">
        <f ca="1">IFERROR(VLOOKUP(ROW(),ModInCmp!D:G,4,FALSE),IF(ROW()-MATCH(E79,Framework!E:E,0)&gt;=VLOOKUP(MATCH(E79,Framework!E:E,0),ModInCmp!D:F,3,FALSE),"",Framework!G78+1))</f>
        <v>#N/A</v>
      </c>
      <c r="H79" s="98" t="e">
        <f t="shared" ca="1" si="5"/>
        <v>#N/A</v>
      </c>
      <c r="I79" s="98" t="e">
        <f t="shared" ca="1" si="3"/>
        <v>#N/A</v>
      </c>
    </row>
    <row r="80" spans="1:9" s="99" customFormat="1" ht="347.25" customHeight="1" x14ac:dyDescent="0.2">
      <c r="A80" s="98" t="str">
        <f>IF(ImpactInCmp!C75&lt;&gt;"",ImpactInCmp!C75,"")</f>
        <v/>
      </c>
      <c r="B80" s="98" t="str">
        <f>IF(OutcomeInCmp!C75&lt;&gt;"",OutcomeInCmp!C75,"")</f>
        <v/>
      </c>
      <c r="C80" s="98" t="e">
        <f ca="1">IFERROR(VLOOKUP(ROW(),ModInCmp!D:I,6,FALSE),IF(ROW()-MATCH(E80,Framework!E:E,0)&gt;=VLOOKUP(MATCH(E80,Framework!E:E,0),ModInCmp!D:H,5,FALSE),"",Framework!C79+1))</f>
        <v>#N/A</v>
      </c>
      <c r="D80" s="98" t="e">
        <f t="shared" ca="1" si="4"/>
        <v>#N/A</v>
      </c>
      <c r="E80" s="102">
        <f ca="1">IFERROR(VLOOKUP(ROW(),ModInCmp!D:I,2,FALSE),Framework!E79)</f>
        <v>0</v>
      </c>
      <c r="F80" s="96" t="str">
        <f ca="1">IF(E80&lt;&gt;E79,VLOOKUP(E80,CatModules!B:C,2,FALSE),"")</f>
        <v/>
      </c>
      <c r="G80" s="97" t="e">
        <f ca="1">IFERROR(VLOOKUP(ROW(),ModInCmp!D:G,4,FALSE),IF(ROW()-MATCH(E80,Framework!E:E,0)&gt;=VLOOKUP(MATCH(E80,Framework!E:E,0),ModInCmp!D:F,3,FALSE),"",Framework!G79+1))</f>
        <v>#N/A</v>
      </c>
      <c r="H80" s="98" t="e">
        <f t="shared" ca="1" si="5"/>
        <v>#N/A</v>
      </c>
      <c r="I80" s="98" t="e">
        <f t="shared" ca="1" si="3"/>
        <v>#N/A</v>
      </c>
    </row>
    <row r="81" spans="1:9" s="99" customFormat="1" x14ac:dyDescent="0.2">
      <c r="A81" s="98" t="str">
        <f>IF(ImpactInCmp!C76&lt;&gt;"",ImpactInCmp!C76,"")</f>
        <v/>
      </c>
      <c r="B81" s="98" t="str">
        <f>IF(OutcomeInCmp!C76&lt;&gt;"",OutcomeInCmp!C76,"")</f>
        <v/>
      </c>
      <c r="C81" s="98" t="e">
        <f ca="1">IFERROR(VLOOKUP(ROW(),ModInCmp!D:I,6,FALSE),IF(ROW()-MATCH(E81,Framework!E:E,0)&gt;=VLOOKUP(MATCH(E81,Framework!E:E,0),ModInCmp!D:H,5,FALSE),"",Framework!C80+1))</f>
        <v>#N/A</v>
      </c>
      <c r="D81" s="98" t="e">
        <f t="shared" ca="1" si="4"/>
        <v>#N/A</v>
      </c>
      <c r="E81" s="102">
        <f ca="1">IFERROR(VLOOKUP(ROW(),ModInCmp!D:I,2,FALSE),Framework!E80)</f>
        <v>0</v>
      </c>
      <c r="F81" s="96" t="str">
        <f ca="1">IF(E81&lt;&gt;E80,VLOOKUP(E81,CatModules!B:C,2,FALSE),"")</f>
        <v/>
      </c>
      <c r="G81" s="97" t="e">
        <f ca="1">IFERROR(VLOOKUP(ROW(),ModInCmp!D:G,4,FALSE),IF(ROW()-MATCH(E81,Framework!E:E,0)&gt;=VLOOKUP(MATCH(E81,Framework!E:E,0),ModInCmp!D:F,3,FALSE),"",Framework!G80+1))</f>
        <v>#N/A</v>
      </c>
      <c r="H81" s="98" t="e">
        <f t="shared" ca="1" si="5"/>
        <v>#N/A</v>
      </c>
      <c r="I81" s="98" t="e">
        <f t="shared" ca="1" si="3"/>
        <v>#N/A</v>
      </c>
    </row>
    <row r="82" spans="1:9" s="99" customFormat="1" ht="306" customHeight="1" x14ac:dyDescent="0.2">
      <c r="A82" s="98" t="str">
        <f>IF(ImpactInCmp!C77&lt;&gt;"",ImpactInCmp!C77,"")</f>
        <v/>
      </c>
      <c r="B82" s="98" t="str">
        <f>IF(OutcomeInCmp!C77&lt;&gt;"",OutcomeInCmp!C77,"")</f>
        <v/>
      </c>
      <c r="C82" s="98" t="e">
        <f ca="1">IFERROR(VLOOKUP(ROW(),ModInCmp!D:I,6,FALSE),IF(ROW()-MATCH(E82,Framework!E:E,0)&gt;=VLOOKUP(MATCH(E82,Framework!E:E,0),ModInCmp!D:H,5,FALSE),"",Framework!C81+1))</f>
        <v>#N/A</v>
      </c>
      <c r="D82" s="98" t="e">
        <f t="shared" ca="1" si="4"/>
        <v>#N/A</v>
      </c>
      <c r="E82" s="102">
        <f ca="1">IFERROR(VLOOKUP(ROW(),ModInCmp!D:I,2,FALSE),Framework!E81)</f>
        <v>0</v>
      </c>
      <c r="F82" s="96" t="str">
        <f ca="1">IF(E82&lt;&gt;E81,VLOOKUP(E82,CatModules!B:C,2,FALSE),"")</f>
        <v/>
      </c>
      <c r="G82" s="97" t="e">
        <f ca="1">IFERROR(VLOOKUP(ROW(),ModInCmp!D:G,4,FALSE),IF(ROW()-MATCH(E82,Framework!E:E,0)&gt;=VLOOKUP(MATCH(E82,Framework!E:E,0),ModInCmp!D:F,3,FALSE),"",Framework!G81+1))</f>
        <v>#N/A</v>
      </c>
      <c r="H82" s="98" t="e">
        <f t="shared" ca="1" si="5"/>
        <v>#N/A</v>
      </c>
      <c r="I82" s="98" t="e">
        <f t="shared" ca="1" si="3"/>
        <v>#N/A</v>
      </c>
    </row>
    <row r="83" spans="1:9" s="99" customFormat="1" x14ac:dyDescent="0.2">
      <c r="A83" s="98" t="str">
        <f>IF(ImpactInCmp!C78&lt;&gt;"",ImpactInCmp!C78,"")</f>
        <v/>
      </c>
      <c r="B83" s="98" t="str">
        <f>IF(OutcomeInCmp!C78&lt;&gt;"",OutcomeInCmp!C78,"")</f>
        <v/>
      </c>
      <c r="C83" s="98" t="e">
        <f ca="1">IFERROR(VLOOKUP(ROW(),ModInCmp!D:I,6,FALSE),IF(ROW()-MATCH(E83,Framework!E:E,0)&gt;=VLOOKUP(MATCH(E83,Framework!E:E,0),ModInCmp!D:H,5,FALSE),"",Framework!C82+1))</f>
        <v>#N/A</v>
      </c>
      <c r="D83" s="98" t="e">
        <f t="shared" ca="1" si="4"/>
        <v>#N/A</v>
      </c>
      <c r="E83" s="102">
        <f ca="1">IFERROR(VLOOKUP(ROW(),ModInCmp!D:I,2,FALSE),Framework!E82)</f>
        <v>0</v>
      </c>
      <c r="F83" s="96" t="str">
        <f ca="1">IF(E83&lt;&gt;E82,VLOOKUP(E83,CatModules!B:C,2,FALSE),"")</f>
        <v/>
      </c>
      <c r="G83" s="97" t="e">
        <f ca="1">IFERROR(VLOOKUP(ROW(),ModInCmp!D:G,4,FALSE),IF(ROW()-MATCH(E83,Framework!E:E,0)&gt;=VLOOKUP(MATCH(E83,Framework!E:E,0),ModInCmp!D:F,3,FALSE),"",Framework!G82+1))</f>
        <v>#N/A</v>
      </c>
      <c r="H83" s="98" t="e">
        <f t="shared" ca="1" si="5"/>
        <v>#N/A</v>
      </c>
      <c r="I83" s="98" t="e">
        <f t="shared" ca="1" si="3"/>
        <v>#N/A</v>
      </c>
    </row>
    <row r="84" spans="1:9" s="99" customFormat="1" x14ac:dyDescent="0.2">
      <c r="A84" s="98" t="str">
        <f>IF(ImpactInCmp!C79&lt;&gt;"",ImpactInCmp!C79,"")</f>
        <v/>
      </c>
      <c r="B84" s="98" t="str">
        <f>IF(OutcomeInCmp!C79&lt;&gt;"",OutcomeInCmp!C79,"")</f>
        <v/>
      </c>
      <c r="C84" s="98" t="e">
        <f ca="1">IFERROR(VLOOKUP(ROW(),ModInCmp!D:I,6,FALSE),IF(ROW()-MATCH(E84,Framework!E:E,0)&gt;=VLOOKUP(MATCH(E84,Framework!E:E,0),ModInCmp!D:H,5,FALSE),"",Framework!C83+1))</f>
        <v>#N/A</v>
      </c>
      <c r="D84" s="98" t="e">
        <f t="shared" ca="1" si="4"/>
        <v>#N/A</v>
      </c>
      <c r="E84" s="102">
        <f ca="1">IFERROR(VLOOKUP(ROW(),ModInCmp!D:I,2,FALSE),Framework!E83)</f>
        <v>0</v>
      </c>
      <c r="F84" s="96" t="str">
        <f ca="1">IF(E84&lt;&gt;E83,VLOOKUP(E84,CatModules!B:C,2,FALSE),"")</f>
        <v/>
      </c>
      <c r="G84" s="97" t="e">
        <f ca="1">IFERROR(VLOOKUP(ROW(),ModInCmp!D:G,4,FALSE),IF(ROW()-MATCH(E84,Framework!E:E,0)&gt;=VLOOKUP(MATCH(E84,Framework!E:E,0),ModInCmp!D:F,3,FALSE),"",Framework!G83+1))</f>
        <v>#N/A</v>
      </c>
      <c r="H84" s="98" t="e">
        <f t="shared" ca="1" si="5"/>
        <v>#N/A</v>
      </c>
      <c r="I84" s="98" t="e">
        <f t="shared" ca="1" si="3"/>
        <v>#N/A</v>
      </c>
    </row>
    <row r="85" spans="1:9" s="99" customFormat="1" ht="30" customHeight="1" x14ac:dyDescent="0.2">
      <c r="A85" s="98" t="str">
        <f>IF(ImpactInCmp!C80&lt;&gt;"",ImpactInCmp!C80,"")</f>
        <v/>
      </c>
      <c r="B85" s="98" t="str">
        <f>IF(OutcomeInCmp!C80&lt;&gt;"",OutcomeInCmp!C80,"")</f>
        <v/>
      </c>
      <c r="C85" s="98" t="e">
        <f ca="1">IFERROR(VLOOKUP(ROW(),ModInCmp!D:I,6,FALSE),IF(ROW()-MATCH(E85,Framework!E:E,0)&gt;=VLOOKUP(MATCH(E85,Framework!E:E,0),ModInCmp!D:H,5,FALSE),"",Framework!C84+1))</f>
        <v>#N/A</v>
      </c>
      <c r="D85" s="98" t="e">
        <f t="shared" ca="1" si="4"/>
        <v>#N/A</v>
      </c>
      <c r="E85" s="102">
        <f ca="1">IFERROR(VLOOKUP(ROW(),ModInCmp!D:I,2,FALSE),Framework!E84)</f>
        <v>0</v>
      </c>
      <c r="F85" s="96" t="str">
        <f ca="1">IF(E85&lt;&gt;E84,VLOOKUP(E85,CatModules!B:C,2,FALSE),"")</f>
        <v/>
      </c>
      <c r="G85" s="97" t="e">
        <f ca="1">IFERROR(VLOOKUP(ROW(),ModInCmp!D:G,4,FALSE),IF(ROW()-MATCH(E85,Framework!E:E,0)&gt;=VLOOKUP(MATCH(E85,Framework!E:E,0),ModInCmp!D:F,3,FALSE),"",Framework!G84+1))</f>
        <v>#N/A</v>
      </c>
      <c r="H85" s="98" t="e">
        <f t="shared" ca="1" si="5"/>
        <v>#N/A</v>
      </c>
      <c r="I85" s="98" t="e">
        <f t="shared" ca="1" si="3"/>
        <v>#N/A</v>
      </c>
    </row>
    <row r="86" spans="1:9" s="99" customFormat="1" x14ac:dyDescent="0.2">
      <c r="A86" s="98" t="str">
        <f>IF(ImpactInCmp!C81&lt;&gt;"",ImpactInCmp!C81,"")</f>
        <v/>
      </c>
      <c r="B86" s="98" t="str">
        <f>IF(OutcomeInCmp!C81&lt;&gt;"",OutcomeInCmp!C81,"")</f>
        <v/>
      </c>
      <c r="C86" s="98" t="e">
        <f ca="1">IFERROR(VLOOKUP(ROW(),ModInCmp!D:I,6,FALSE),IF(ROW()-MATCH(E86,Framework!E:E,0)&gt;=VLOOKUP(MATCH(E86,Framework!E:E,0),ModInCmp!D:H,5,FALSE),"",Framework!C85+1))</f>
        <v>#N/A</v>
      </c>
      <c r="D86" s="98" t="e">
        <f t="shared" ca="1" si="4"/>
        <v>#N/A</v>
      </c>
      <c r="E86" s="102">
        <f ca="1">IFERROR(VLOOKUP(ROW(),ModInCmp!D:I,2,FALSE),Framework!E85)</f>
        <v>0</v>
      </c>
      <c r="F86" s="96" t="str">
        <f ca="1">IF(E86&lt;&gt;E85,VLOOKUP(E86,CatModules!B:C,2,FALSE),"")</f>
        <v/>
      </c>
      <c r="G86" s="97" t="e">
        <f ca="1">IFERROR(VLOOKUP(ROW(),ModInCmp!D:G,4,FALSE),IF(ROW()-MATCH(E86,Framework!E:E,0)&gt;=VLOOKUP(MATCH(E86,Framework!E:E,0),ModInCmp!D:F,3,FALSE),"",Framework!G85+1))</f>
        <v>#N/A</v>
      </c>
      <c r="H86" s="98" t="e">
        <f t="shared" ca="1" si="5"/>
        <v>#N/A</v>
      </c>
      <c r="I86" s="98" t="e">
        <f t="shared" ca="1" si="3"/>
        <v>#N/A</v>
      </c>
    </row>
    <row r="87" spans="1:9" s="99" customFormat="1" x14ac:dyDescent="0.2">
      <c r="A87" s="98" t="str">
        <f>IF(ImpactInCmp!C82&lt;&gt;"",ImpactInCmp!C82,"")</f>
        <v/>
      </c>
      <c r="B87" s="98" t="str">
        <f>IF(OutcomeInCmp!C82&lt;&gt;"",OutcomeInCmp!C82,"")</f>
        <v/>
      </c>
      <c r="C87" s="98" t="e">
        <f ca="1">IFERROR(VLOOKUP(ROW(),ModInCmp!D:I,6,FALSE),IF(ROW()-MATCH(E87,Framework!E:E,0)&gt;=VLOOKUP(MATCH(E87,Framework!E:E,0),ModInCmp!D:H,5,FALSE),"",Framework!C86+1))</f>
        <v>#N/A</v>
      </c>
      <c r="D87" s="98" t="e">
        <f t="shared" ca="1" si="4"/>
        <v>#N/A</v>
      </c>
      <c r="E87" s="102">
        <f ca="1">IFERROR(VLOOKUP(ROW(),ModInCmp!D:I,2,FALSE),Framework!E86)</f>
        <v>0</v>
      </c>
      <c r="F87" s="96" t="str">
        <f ca="1">IF(E87&lt;&gt;E86,VLOOKUP(E87,CatModules!B:C,2,FALSE),"")</f>
        <v/>
      </c>
      <c r="G87" s="97" t="e">
        <f ca="1">IFERROR(VLOOKUP(ROW(),ModInCmp!D:G,4,FALSE),IF(ROW()-MATCH(E87,Framework!E:E,0)&gt;=VLOOKUP(MATCH(E87,Framework!E:E,0),ModInCmp!D:F,3,FALSE),"",Framework!G86+1))</f>
        <v>#N/A</v>
      </c>
      <c r="H87" s="98" t="e">
        <f t="shared" ca="1" si="5"/>
        <v>#N/A</v>
      </c>
      <c r="I87" s="98" t="e">
        <f t="shared" ca="1" si="3"/>
        <v>#N/A</v>
      </c>
    </row>
    <row r="88" spans="1:9" s="99" customFormat="1" ht="29.25" customHeight="1" x14ac:dyDescent="0.2">
      <c r="A88" s="98" t="str">
        <f>IF(ImpactInCmp!C83&lt;&gt;"",ImpactInCmp!C83,"")</f>
        <v/>
      </c>
      <c r="B88" s="98" t="str">
        <f>IF(OutcomeInCmp!C83&lt;&gt;"",OutcomeInCmp!C83,"")</f>
        <v/>
      </c>
      <c r="C88" s="98" t="e">
        <f ca="1">IFERROR(VLOOKUP(ROW(),ModInCmp!D:I,6,FALSE),IF(ROW()-MATCH(E88,Framework!E:E,0)&gt;=VLOOKUP(MATCH(E88,Framework!E:E,0),ModInCmp!D:H,5,FALSE),"",Framework!C87+1))</f>
        <v>#N/A</v>
      </c>
      <c r="D88" s="98" t="e">
        <f t="shared" ca="1" si="4"/>
        <v>#N/A</v>
      </c>
      <c r="E88" s="102">
        <f ca="1">IFERROR(VLOOKUP(ROW(),ModInCmp!D:I,2,FALSE),Framework!E87)</f>
        <v>0</v>
      </c>
      <c r="F88" s="96" t="str">
        <f ca="1">IF(E88&lt;&gt;E87,VLOOKUP(E88,CatModules!B:C,2,FALSE),"")</f>
        <v/>
      </c>
      <c r="G88" s="97" t="e">
        <f ca="1">IFERROR(VLOOKUP(ROW(),ModInCmp!D:G,4,FALSE),IF(ROW()-MATCH(E88,Framework!E:E,0)&gt;=VLOOKUP(MATCH(E88,Framework!E:E,0),ModInCmp!D:F,3,FALSE),"",Framework!G87+1))</f>
        <v>#N/A</v>
      </c>
      <c r="H88" s="98" t="e">
        <f t="shared" ca="1" si="5"/>
        <v>#N/A</v>
      </c>
      <c r="I88" s="98" t="e">
        <f t="shared" ca="1" si="3"/>
        <v>#N/A</v>
      </c>
    </row>
    <row r="89" spans="1:9" s="99" customFormat="1" x14ac:dyDescent="0.2">
      <c r="A89" s="98" t="str">
        <f>IF(ImpactInCmp!C84&lt;&gt;"",ImpactInCmp!C84,"")</f>
        <v/>
      </c>
      <c r="B89" s="98" t="str">
        <f>IF(OutcomeInCmp!C84&lt;&gt;"",OutcomeInCmp!C84,"")</f>
        <v/>
      </c>
      <c r="C89" s="98" t="e">
        <f ca="1">IFERROR(VLOOKUP(ROW(),ModInCmp!D:I,6,FALSE),IF(ROW()-MATCH(E89,Framework!E:E,0)&gt;=VLOOKUP(MATCH(E89,Framework!E:E,0),ModInCmp!D:H,5,FALSE),"",Framework!C88+1))</f>
        <v>#N/A</v>
      </c>
      <c r="D89" s="98" t="e">
        <f t="shared" ca="1" si="4"/>
        <v>#N/A</v>
      </c>
      <c r="E89" s="102">
        <f ca="1">IFERROR(VLOOKUP(ROW(),ModInCmp!D:I,2,FALSE),Framework!E88)</f>
        <v>0</v>
      </c>
      <c r="F89" s="96" t="str">
        <f ca="1">IF(E89&lt;&gt;E88,VLOOKUP(E89,CatModules!B:C,2,FALSE),"")</f>
        <v/>
      </c>
      <c r="G89" s="97" t="e">
        <f ca="1">IFERROR(VLOOKUP(ROW(),ModInCmp!D:G,4,FALSE),IF(ROW()-MATCH(E89,Framework!E:E,0)&gt;=VLOOKUP(MATCH(E89,Framework!E:E,0),ModInCmp!D:F,3,FALSE),"",Framework!G88+1))</f>
        <v>#N/A</v>
      </c>
      <c r="H89" s="98" t="e">
        <f t="shared" ca="1" si="5"/>
        <v>#N/A</v>
      </c>
      <c r="I89" s="98" t="e">
        <f t="shared" ca="1" si="3"/>
        <v>#N/A</v>
      </c>
    </row>
    <row r="90" spans="1:9" s="99" customFormat="1" x14ac:dyDescent="0.2">
      <c r="A90" s="98" t="str">
        <f>IF(ImpactInCmp!C85&lt;&gt;"",ImpactInCmp!C85,"")</f>
        <v/>
      </c>
      <c r="B90" s="98" t="str">
        <f>IF(OutcomeInCmp!C85&lt;&gt;"",OutcomeInCmp!C85,"")</f>
        <v/>
      </c>
      <c r="C90" s="98" t="e">
        <f ca="1">IFERROR(VLOOKUP(ROW(),ModInCmp!D:I,6,FALSE),IF(ROW()-MATCH(E90,Framework!E:E,0)&gt;=VLOOKUP(MATCH(E90,Framework!E:E,0),ModInCmp!D:H,5,FALSE),"",Framework!C89+1))</f>
        <v>#N/A</v>
      </c>
      <c r="D90" s="98" t="e">
        <f t="shared" ca="1" si="4"/>
        <v>#N/A</v>
      </c>
      <c r="E90" s="102">
        <f ca="1">IFERROR(VLOOKUP(ROW(),ModInCmp!D:I,2,FALSE),Framework!E89)</f>
        <v>0</v>
      </c>
      <c r="F90" s="96" t="str">
        <f ca="1">IF(E90&lt;&gt;E89,VLOOKUP(E90,CatModules!B:C,2,FALSE),"")</f>
        <v/>
      </c>
      <c r="G90" s="97" t="e">
        <f ca="1">IFERROR(VLOOKUP(ROW(),ModInCmp!D:G,4,FALSE),IF(ROW()-MATCH(E90,Framework!E:E,0)&gt;=VLOOKUP(MATCH(E90,Framework!E:E,0),ModInCmp!D:F,3,FALSE),"",Framework!G89+1))</f>
        <v>#N/A</v>
      </c>
      <c r="H90" s="98" t="e">
        <f t="shared" ca="1" si="5"/>
        <v>#N/A</v>
      </c>
      <c r="I90" s="98" t="e">
        <f t="shared" ca="1" si="3"/>
        <v>#N/A</v>
      </c>
    </row>
    <row r="91" spans="1:9" s="99" customFormat="1" x14ac:dyDescent="0.2">
      <c r="A91" s="98" t="str">
        <f>IF(ImpactInCmp!C86&lt;&gt;"",ImpactInCmp!C86,"")</f>
        <v/>
      </c>
      <c r="B91" s="98" t="str">
        <f>IF(OutcomeInCmp!C86&lt;&gt;"",OutcomeInCmp!C86,"")</f>
        <v/>
      </c>
      <c r="C91" s="98" t="e">
        <f ca="1">IFERROR(VLOOKUP(ROW(),ModInCmp!D:I,6,FALSE),IF(ROW()-MATCH(E91,Framework!E:E,0)&gt;=VLOOKUP(MATCH(E91,Framework!E:E,0),ModInCmp!D:H,5,FALSE),"",Framework!C90+1))</f>
        <v>#N/A</v>
      </c>
      <c r="D91" s="98" t="e">
        <f t="shared" ca="1" si="4"/>
        <v>#N/A</v>
      </c>
      <c r="E91" s="102">
        <f ca="1">IFERROR(VLOOKUP(ROW(),ModInCmp!D:I,2,FALSE),Framework!E90)</f>
        <v>0</v>
      </c>
      <c r="F91" s="96" t="str">
        <f ca="1">IF(E91&lt;&gt;E90,VLOOKUP(E91,CatModules!B:C,2,FALSE),"")</f>
        <v/>
      </c>
      <c r="G91" s="97" t="e">
        <f ca="1">IFERROR(VLOOKUP(ROW(),ModInCmp!D:G,4,FALSE),IF(ROW()-MATCH(E91,Framework!E:E,0)&gt;=VLOOKUP(MATCH(E91,Framework!E:E,0),ModInCmp!D:F,3,FALSE),"",Framework!G90+1))</f>
        <v>#N/A</v>
      </c>
      <c r="H91" s="98" t="e">
        <f t="shared" ca="1" si="5"/>
        <v>#N/A</v>
      </c>
      <c r="I91" s="98" t="e">
        <f t="shared" ca="1" si="3"/>
        <v>#N/A</v>
      </c>
    </row>
    <row r="92" spans="1:9" s="99" customFormat="1" ht="163.5" customHeight="1" x14ac:dyDescent="0.2">
      <c r="A92" s="98" t="str">
        <f>IF(ImpactInCmp!C87&lt;&gt;"",ImpactInCmp!C87,"")</f>
        <v/>
      </c>
      <c r="B92" s="98" t="str">
        <f>IF(OutcomeInCmp!C87&lt;&gt;"",OutcomeInCmp!C87,"")</f>
        <v/>
      </c>
      <c r="C92" s="98" t="e">
        <f ca="1">IFERROR(VLOOKUP(ROW(),ModInCmp!D:I,6,FALSE),IF(ROW()-MATCH(E92,Framework!E:E,0)&gt;=VLOOKUP(MATCH(E92,Framework!E:E,0),ModInCmp!D:H,5,FALSE),"",Framework!C91+1))</f>
        <v>#N/A</v>
      </c>
      <c r="D92" s="98" t="e">
        <f t="shared" ca="1" si="4"/>
        <v>#N/A</v>
      </c>
      <c r="E92" s="102">
        <f ca="1">IFERROR(VLOOKUP(ROW(),ModInCmp!D:I,2,FALSE),Framework!E91)</f>
        <v>0</v>
      </c>
      <c r="F92" s="96" t="str">
        <f ca="1">IF(E92&lt;&gt;E91,VLOOKUP(E92,CatModules!B:C,2,FALSE),"")</f>
        <v/>
      </c>
      <c r="G92" s="97" t="e">
        <f ca="1">IFERROR(VLOOKUP(ROW(),ModInCmp!D:G,4,FALSE),IF(ROW()-MATCH(E92,Framework!E:E,0)&gt;=VLOOKUP(MATCH(E92,Framework!E:E,0),ModInCmp!D:F,3,FALSE),"",Framework!G91+1))</f>
        <v>#N/A</v>
      </c>
      <c r="H92" s="98" t="e">
        <f t="shared" ca="1" si="5"/>
        <v>#N/A</v>
      </c>
      <c r="I92" s="98" t="e">
        <f t="shared" ca="1" si="3"/>
        <v>#N/A</v>
      </c>
    </row>
    <row r="93" spans="1:9" s="99" customFormat="1" x14ac:dyDescent="0.2">
      <c r="A93" s="98" t="str">
        <f>IF(ImpactInCmp!C88&lt;&gt;"",ImpactInCmp!C88,"")</f>
        <v/>
      </c>
      <c r="B93" s="98" t="str">
        <f>IF(OutcomeInCmp!C88&lt;&gt;"",OutcomeInCmp!C88,"")</f>
        <v/>
      </c>
      <c r="C93" s="98" t="e">
        <f ca="1">IFERROR(VLOOKUP(ROW(),ModInCmp!D:I,6,FALSE),IF(ROW()-MATCH(E93,Framework!E:E,0)&gt;=VLOOKUP(MATCH(E93,Framework!E:E,0),ModInCmp!D:H,5,FALSE),"",Framework!C92+1))</f>
        <v>#N/A</v>
      </c>
      <c r="D93" s="98" t="e">
        <f t="shared" ca="1" si="4"/>
        <v>#N/A</v>
      </c>
      <c r="E93" s="102">
        <f ca="1">IFERROR(VLOOKUP(ROW(),ModInCmp!D:I,2,FALSE),Framework!E92)</f>
        <v>0</v>
      </c>
      <c r="F93" s="96" t="str">
        <f ca="1">IF(E93&lt;&gt;E92,VLOOKUP(E93,CatModules!B:C,2,FALSE),"")</f>
        <v/>
      </c>
      <c r="G93" s="97" t="e">
        <f ca="1">IFERROR(VLOOKUP(ROW(),ModInCmp!D:G,4,FALSE),IF(ROW()-MATCH(E93,Framework!E:E,0)&gt;=VLOOKUP(MATCH(E93,Framework!E:E,0),ModInCmp!D:F,3,FALSE),"",Framework!G92+1))</f>
        <v>#N/A</v>
      </c>
      <c r="H93" s="98" t="e">
        <f t="shared" ca="1" si="5"/>
        <v>#N/A</v>
      </c>
      <c r="I93" s="98" t="e">
        <f t="shared" ca="1" si="3"/>
        <v>#N/A</v>
      </c>
    </row>
    <row r="94" spans="1:9" s="99" customFormat="1" x14ac:dyDescent="0.2">
      <c r="A94" s="98" t="str">
        <f>IF(ImpactInCmp!C89&lt;&gt;"",ImpactInCmp!C89,"")</f>
        <v/>
      </c>
      <c r="B94" s="98" t="str">
        <f>IF(OutcomeInCmp!C89&lt;&gt;"",OutcomeInCmp!C89,"")</f>
        <v/>
      </c>
      <c r="C94" s="98" t="e">
        <f ca="1">IFERROR(VLOOKUP(ROW(),ModInCmp!D:I,6,FALSE),IF(ROW()-MATCH(E94,Framework!E:E,0)&gt;=VLOOKUP(MATCH(E94,Framework!E:E,0),ModInCmp!D:H,5,FALSE),"",Framework!C93+1))</f>
        <v>#N/A</v>
      </c>
      <c r="D94" s="98" t="e">
        <f t="shared" ca="1" si="4"/>
        <v>#N/A</v>
      </c>
      <c r="E94" s="102">
        <f ca="1">IFERROR(VLOOKUP(ROW(),ModInCmp!D:I,2,FALSE),Framework!E93)</f>
        <v>0</v>
      </c>
      <c r="F94" s="96" t="str">
        <f ca="1">IF(E94&lt;&gt;E93,VLOOKUP(E94,CatModules!B:C,2,FALSE),"")</f>
        <v/>
      </c>
      <c r="G94" s="97" t="e">
        <f ca="1">IFERROR(VLOOKUP(ROW(),ModInCmp!D:G,4,FALSE),IF(ROW()-MATCH(E94,Framework!E:E,0)&gt;=VLOOKUP(MATCH(E94,Framework!E:E,0),ModInCmp!D:F,3,FALSE),"",Framework!G93+1))</f>
        <v>#N/A</v>
      </c>
      <c r="H94" s="98" t="e">
        <f t="shared" ca="1" si="5"/>
        <v>#N/A</v>
      </c>
      <c r="I94" s="98" t="e">
        <f t="shared" ca="1" si="3"/>
        <v>#N/A</v>
      </c>
    </row>
    <row r="95" spans="1:9" s="99" customFormat="1" x14ac:dyDescent="0.2">
      <c r="A95" s="98" t="str">
        <f>IF(ImpactInCmp!C90&lt;&gt;"",ImpactInCmp!C90,"")</f>
        <v/>
      </c>
      <c r="B95" s="98" t="str">
        <f>IF(OutcomeInCmp!C90&lt;&gt;"",OutcomeInCmp!C90,"")</f>
        <v/>
      </c>
      <c r="C95" s="98" t="e">
        <f ca="1">IFERROR(VLOOKUP(ROW(),ModInCmp!D:I,6,FALSE),IF(ROW()-MATCH(E95,Framework!E:E,0)&gt;=VLOOKUP(MATCH(E95,Framework!E:E,0),ModInCmp!D:H,5,FALSE),"",Framework!C94+1))</f>
        <v>#N/A</v>
      </c>
      <c r="D95" s="98" t="e">
        <f t="shared" ca="1" si="4"/>
        <v>#N/A</v>
      </c>
      <c r="E95" s="102">
        <f ca="1">IFERROR(VLOOKUP(ROW(),ModInCmp!D:I,2,FALSE),Framework!E94)</f>
        <v>0</v>
      </c>
      <c r="F95" s="96" t="str">
        <f ca="1">IF(E95&lt;&gt;E94,VLOOKUP(E95,CatModules!B:C,2,FALSE),"")</f>
        <v/>
      </c>
      <c r="G95" s="97" t="e">
        <f ca="1">IFERROR(VLOOKUP(ROW(),ModInCmp!D:G,4,FALSE),IF(ROW()-MATCH(E95,Framework!E:E,0)&gt;=VLOOKUP(MATCH(E95,Framework!E:E,0),ModInCmp!D:F,3,FALSE),"",Framework!G94+1))</f>
        <v>#N/A</v>
      </c>
      <c r="H95" s="98" t="e">
        <f t="shared" ca="1" si="5"/>
        <v>#N/A</v>
      </c>
      <c r="I95" s="98" t="e">
        <f t="shared" ref="I95:I102" ca="1" si="6">IF(G95&lt;&gt;"",INDIRECT(ADDRESS(G95,9,1,1,"CatInt")),"")</f>
        <v>#N/A</v>
      </c>
    </row>
    <row r="96" spans="1:9" s="99" customFormat="1" x14ac:dyDescent="0.2">
      <c r="A96" s="98" t="str">
        <f>IF(ImpactInCmp!C91&lt;&gt;"",ImpactInCmp!C91,"")</f>
        <v/>
      </c>
      <c r="B96" s="98" t="str">
        <f>IF(OutcomeInCmp!C91&lt;&gt;"",OutcomeInCmp!C91,"")</f>
        <v/>
      </c>
      <c r="C96" s="98" t="e">
        <f ca="1">IFERROR(VLOOKUP(ROW(),ModInCmp!D:I,6,FALSE),IF(ROW()-MATCH(E96,Framework!E:E,0)&gt;=VLOOKUP(MATCH(E96,Framework!E:E,0),ModInCmp!D:H,5,FALSE),"",Framework!C95+1))</f>
        <v>#N/A</v>
      </c>
      <c r="D96" s="98" t="e">
        <f t="shared" ca="1" si="4"/>
        <v>#N/A</v>
      </c>
      <c r="E96" s="102">
        <f ca="1">IFERROR(VLOOKUP(ROW(),ModInCmp!D:I,2,FALSE),Framework!E95)</f>
        <v>0</v>
      </c>
      <c r="F96" s="96" t="str">
        <f ca="1">IF(E96&lt;&gt;E95,VLOOKUP(E96,CatModules!B:C,2,FALSE),"")</f>
        <v/>
      </c>
      <c r="G96" s="97" t="e">
        <f ca="1">IFERROR(VLOOKUP(ROW(),ModInCmp!D:G,4,FALSE),IF(ROW()-MATCH(E96,Framework!E:E,0)&gt;=VLOOKUP(MATCH(E96,Framework!E:E,0),ModInCmp!D:F,3,FALSE),"",Framework!G95+1))</f>
        <v>#N/A</v>
      </c>
      <c r="H96" s="98" t="e">
        <f t="shared" ca="1" si="5"/>
        <v>#N/A</v>
      </c>
      <c r="I96" s="98" t="e">
        <f t="shared" ca="1" si="6"/>
        <v>#N/A</v>
      </c>
    </row>
    <row r="97" spans="1:9" s="99" customFormat="1" x14ac:dyDescent="0.2">
      <c r="A97" s="98" t="str">
        <f>IF(ImpactInCmp!C92&lt;&gt;"",ImpactInCmp!C92,"")</f>
        <v/>
      </c>
      <c r="B97" s="98" t="str">
        <f>IF(OutcomeInCmp!C92&lt;&gt;"",OutcomeInCmp!C92,"")</f>
        <v/>
      </c>
      <c r="C97" s="98" t="e">
        <f ca="1">IFERROR(VLOOKUP(ROW(),ModInCmp!D:I,6,FALSE),IF(ROW()-MATCH(E97,Framework!E:E,0)&gt;=VLOOKUP(MATCH(E97,Framework!E:E,0),ModInCmp!D:H,5,FALSE),"",Framework!C96+1))</f>
        <v>#N/A</v>
      </c>
      <c r="D97" s="98" t="e">
        <f t="shared" ca="1" si="4"/>
        <v>#N/A</v>
      </c>
      <c r="E97" s="102">
        <f ca="1">IFERROR(VLOOKUP(ROW(),ModInCmp!D:I,2,FALSE),Framework!E96)</f>
        <v>0</v>
      </c>
      <c r="F97" s="96" t="str">
        <f ca="1">IF(E97&lt;&gt;E96,VLOOKUP(E97,CatModules!B:C,2,FALSE),"")</f>
        <v/>
      </c>
      <c r="G97" s="97" t="e">
        <f ca="1">IFERROR(VLOOKUP(ROW(),ModInCmp!D:G,4,FALSE),IF(ROW()-MATCH(E97,Framework!E:E,0)&gt;=VLOOKUP(MATCH(E97,Framework!E:E,0),ModInCmp!D:F,3,FALSE),"",Framework!G96+1))</f>
        <v>#N/A</v>
      </c>
      <c r="H97" s="98" t="e">
        <f t="shared" ca="1" si="5"/>
        <v>#N/A</v>
      </c>
      <c r="I97" s="98" t="e">
        <f t="shared" ca="1" si="6"/>
        <v>#N/A</v>
      </c>
    </row>
    <row r="98" spans="1:9" s="99" customFormat="1" ht="199.5" customHeight="1" x14ac:dyDescent="0.2">
      <c r="A98" s="98" t="str">
        <f>IF(ImpactInCmp!C93&lt;&gt;"",ImpactInCmp!C93,"")</f>
        <v/>
      </c>
      <c r="B98" s="98" t="str">
        <f>IF(OutcomeInCmp!C93&lt;&gt;"",OutcomeInCmp!C93,"")</f>
        <v/>
      </c>
      <c r="C98" s="98" t="e">
        <f ca="1">IFERROR(VLOOKUP(ROW(),ModInCmp!D:I,6,FALSE),IF(ROW()-MATCH(E98,Framework!E:E,0)&gt;=VLOOKUP(MATCH(E98,Framework!E:E,0),ModInCmp!D:H,5,FALSE),"",Framework!C97+1))</f>
        <v>#N/A</v>
      </c>
      <c r="D98" s="98" t="e">
        <f t="shared" ca="1" si="4"/>
        <v>#N/A</v>
      </c>
      <c r="E98" s="102">
        <f ca="1">IFERROR(VLOOKUP(ROW(),ModInCmp!D:I,2,FALSE),Framework!E97)</f>
        <v>0</v>
      </c>
      <c r="F98" s="96" t="str">
        <f ca="1">IF(E98&lt;&gt;E97,VLOOKUP(E98,CatModules!B:C,2,FALSE),"")</f>
        <v/>
      </c>
      <c r="G98" s="97" t="e">
        <f ca="1">IFERROR(VLOOKUP(ROW(),ModInCmp!D:G,4,FALSE),IF(ROW()-MATCH(E98,Framework!E:E,0)&gt;=VLOOKUP(MATCH(E98,Framework!E:E,0),ModInCmp!D:F,3,FALSE),"",Framework!G97+1))</f>
        <v>#N/A</v>
      </c>
      <c r="H98" s="98" t="e">
        <f t="shared" ca="1" si="5"/>
        <v>#N/A</v>
      </c>
      <c r="I98" s="98" t="e">
        <f t="shared" ca="1" si="6"/>
        <v>#N/A</v>
      </c>
    </row>
    <row r="99" spans="1:9" s="99" customFormat="1" x14ac:dyDescent="0.2">
      <c r="A99" s="98" t="str">
        <f>IF(ImpactInCmp!C94&lt;&gt;"",ImpactInCmp!C94,"")</f>
        <v/>
      </c>
      <c r="B99" s="98" t="str">
        <f>IF(OutcomeInCmp!C94&lt;&gt;"",OutcomeInCmp!C94,"")</f>
        <v/>
      </c>
      <c r="C99" s="98" t="e">
        <f ca="1">IFERROR(VLOOKUP(ROW(),ModInCmp!D:I,6,FALSE),IF(ROW()-MATCH(E99,Framework!E:E,0)&gt;=VLOOKUP(MATCH(E99,Framework!E:E,0),ModInCmp!D:H,5,FALSE),"",Framework!C98+1))</f>
        <v>#N/A</v>
      </c>
      <c r="D99" s="98" t="e">
        <f t="shared" ca="1" si="4"/>
        <v>#N/A</v>
      </c>
      <c r="E99" s="102">
        <f ca="1">IFERROR(VLOOKUP(ROW(),ModInCmp!D:I,2,FALSE),Framework!E98)</f>
        <v>0</v>
      </c>
      <c r="F99" s="96" t="str">
        <f ca="1">IF(E99&lt;&gt;E98,VLOOKUP(E99,CatModules!B:C,2,FALSE),"")</f>
        <v/>
      </c>
      <c r="G99" s="97" t="e">
        <f ca="1">IFERROR(VLOOKUP(ROW(),ModInCmp!D:G,4,FALSE),IF(ROW()-MATCH(E99,Framework!E:E,0)&gt;=VLOOKUP(MATCH(E99,Framework!E:E,0),ModInCmp!D:F,3,FALSE),"",Framework!G98+1))</f>
        <v>#N/A</v>
      </c>
      <c r="H99" s="98" t="e">
        <f t="shared" ca="1" si="5"/>
        <v>#N/A</v>
      </c>
      <c r="I99" s="98" t="e">
        <f t="shared" ca="1" si="6"/>
        <v>#N/A</v>
      </c>
    </row>
    <row r="100" spans="1:9" s="99" customFormat="1" ht="201.75" customHeight="1" x14ac:dyDescent="0.2">
      <c r="A100" s="98" t="str">
        <f>IF(ImpactInCmp!C95&lt;&gt;"",ImpactInCmp!C95,"")</f>
        <v/>
      </c>
      <c r="B100" s="98" t="str">
        <f>IF(OutcomeInCmp!C95&lt;&gt;"",OutcomeInCmp!C95,"")</f>
        <v/>
      </c>
      <c r="C100" s="98" t="e">
        <f ca="1">IFERROR(VLOOKUP(ROW(),ModInCmp!D:I,6,FALSE),IF(ROW()-MATCH(E100,Framework!E:E,0)&gt;=VLOOKUP(MATCH(E100,Framework!E:E,0),ModInCmp!D:H,5,FALSE),"",Framework!C99+1))</f>
        <v>#N/A</v>
      </c>
      <c r="D100" s="98" t="e">
        <f t="shared" ca="1" si="4"/>
        <v>#N/A</v>
      </c>
      <c r="E100" s="102">
        <f ca="1">IFERROR(VLOOKUP(ROW(),ModInCmp!D:I,2,FALSE),Framework!E99)</f>
        <v>0</v>
      </c>
      <c r="F100" s="96" t="str">
        <f ca="1">IF(E100&lt;&gt;E99,VLOOKUP(E100,CatModules!B:C,2,FALSE),"")</f>
        <v/>
      </c>
      <c r="G100" s="97" t="e">
        <f ca="1">IFERROR(VLOOKUP(ROW(),ModInCmp!D:G,4,FALSE),IF(ROW()-MATCH(E100,Framework!E:E,0)&gt;=VLOOKUP(MATCH(E100,Framework!E:E,0),ModInCmp!D:F,3,FALSE),"",Framework!G99+1))</f>
        <v>#N/A</v>
      </c>
      <c r="H100" s="98" t="e">
        <f t="shared" ca="1" si="5"/>
        <v>#N/A</v>
      </c>
      <c r="I100" s="98" t="e">
        <f t="shared" ca="1" si="6"/>
        <v>#N/A</v>
      </c>
    </row>
    <row r="101" spans="1:9" s="99" customFormat="1" x14ac:dyDescent="0.2">
      <c r="A101" s="98" t="str">
        <f>IF(ImpactInCmp!C96&lt;&gt;"",ImpactInCmp!C96,"")</f>
        <v/>
      </c>
      <c r="B101" s="98" t="str">
        <f>IF(OutcomeInCmp!C96&lt;&gt;"",OutcomeInCmp!C96,"")</f>
        <v/>
      </c>
      <c r="C101" s="98" t="e">
        <f ca="1">IFERROR(VLOOKUP(ROW(),ModInCmp!D:I,6,FALSE),IF(ROW()-MATCH(E101,Framework!E:E,0)&gt;=VLOOKUP(MATCH(E101,Framework!E:E,0),ModInCmp!D:H,5,FALSE),"",Framework!C100+1))</f>
        <v>#N/A</v>
      </c>
      <c r="D101" s="98" t="e">
        <f t="shared" ca="1" si="4"/>
        <v>#N/A</v>
      </c>
      <c r="E101" s="102">
        <f ca="1">IFERROR(VLOOKUP(ROW(),ModInCmp!D:I,2,FALSE),Framework!E100)</f>
        <v>0</v>
      </c>
      <c r="F101" s="96" t="str">
        <f ca="1">IF(E101&lt;&gt;E100,VLOOKUP(E101,CatModules!B:C,2,FALSE),"")</f>
        <v/>
      </c>
      <c r="G101" s="97" t="e">
        <f ca="1">IFERROR(VLOOKUP(ROW(),ModInCmp!D:G,4,FALSE),IF(ROW()-MATCH(E101,Framework!E:E,0)&gt;=VLOOKUP(MATCH(E101,Framework!E:E,0),ModInCmp!D:F,3,FALSE),"",Framework!G100+1))</f>
        <v>#N/A</v>
      </c>
      <c r="H101" s="98" t="e">
        <f t="shared" ca="1" si="5"/>
        <v>#N/A</v>
      </c>
      <c r="I101" s="98" t="e">
        <f t="shared" ca="1" si="6"/>
        <v>#N/A</v>
      </c>
    </row>
    <row r="102" spans="1:9" s="99" customFormat="1" ht="30" customHeight="1" x14ac:dyDescent="0.2">
      <c r="A102" s="98" t="str">
        <f>IF(ImpactInCmp!C97&lt;&gt;"",ImpactInCmp!C97,"")</f>
        <v/>
      </c>
      <c r="B102" s="98" t="str">
        <f>IF(OutcomeInCmp!C97&lt;&gt;"",OutcomeInCmp!C97,"")</f>
        <v/>
      </c>
      <c r="C102" s="98" t="e">
        <f ca="1">IFERROR(VLOOKUP(ROW(),ModInCmp!D:I,6,FALSE),IF(ROW()-MATCH(E102,Framework!E:E,0)&gt;=VLOOKUP(MATCH(E102,Framework!E:E,0),ModInCmp!D:H,5,FALSE),"",Framework!C101+1))</f>
        <v>#N/A</v>
      </c>
      <c r="D102" s="98" t="e">
        <f t="shared" ca="1" si="4"/>
        <v>#N/A</v>
      </c>
      <c r="E102" s="102">
        <f ca="1">IFERROR(VLOOKUP(ROW(),ModInCmp!D:I,2,FALSE),Framework!E101)</f>
        <v>0</v>
      </c>
      <c r="F102" s="96" t="str">
        <f ca="1">IF(E102&lt;&gt;E101,VLOOKUP(E102,CatModules!B:C,2,FALSE),"")</f>
        <v/>
      </c>
      <c r="G102" s="97" t="e">
        <f ca="1">IFERROR(VLOOKUP(ROW(),ModInCmp!D:G,4,FALSE),IF(ROW()-MATCH(E102,Framework!E:E,0)&gt;=VLOOKUP(MATCH(E102,Framework!E:E,0),ModInCmp!D:F,3,FALSE),"",Framework!G101+1))</f>
        <v>#N/A</v>
      </c>
      <c r="H102" s="98" t="e">
        <f t="shared" ca="1" si="5"/>
        <v>#N/A</v>
      </c>
      <c r="I102" s="98" t="e">
        <f t="shared" ca="1" si="6"/>
        <v>#N/A</v>
      </c>
    </row>
    <row r="103" spans="1:9" s="103" customFormat="1" x14ac:dyDescent="0.2">
      <c r="A103" s="98" t="str">
        <f>IF(ImpactInCmp!C98&lt;&gt;"",ImpactInCmp!C98,"")</f>
        <v/>
      </c>
      <c r="B103" s="98" t="str">
        <f>IF(OutcomeInCmp!C98&lt;&gt;"",OutcomeInCmp!C98,"")</f>
        <v/>
      </c>
      <c r="C103" s="98" t="e">
        <f ca="1">IFERROR(VLOOKUP(ROW(),ModInCmp!D:I,6,FALSE),IF(ROW()-MATCH(E103,Framework!E:E,0)&gt;=VLOOKUP(MATCH(E103,Framework!E:E,0),ModInCmp!D:H,5,FALSE),"",Framework!C102+1))</f>
        <v>#N/A</v>
      </c>
      <c r="D103" s="98" t="e">
        <f t="shared" ca="1" si="4"/>
        <v>#N/A</v>
      </c>
      <c r="E103" s="102">
        <f ca="1">IFERROR(VLOOKUP(ROW(),ModInCmp!D:I,2,FALSE),Framework!E102)</f>
        <v>0</v>
      </c>
      <c r="F103" s="96" t="str">
        <f ca="1">IF(E103&lt;&gt;E102,VLOOKUP(E103,CatModules!B:C,2,FALSE),"")</f>
        <v/>
      </c>
      <c r="G103" s="97" t="e">
        <f ca="1">IFERROR(VLOOKUP(ROW(),ModInCmp!D:G,4,FALSE),IF(ROW()-MATCH(E103,Framework!E:E,0)&gt;=VLOOKUP(MATCH(E103,Framework!E:E,0),ModInCmp!D:F,3,FALSE),"",Framework!G102+1))</f>
        <v>#N/A</v>
      </c>
      <c r="H103" s="98" t="e">
        <f t="shared" ca="1" si="5"/>
        <v>#N/A</v>
      </c>
      <c r="I103" s="98" t="e">
        <f t="shared" ref="I103:I105" ca="1" si="7">IF(G103&lt;&gt;"",INDIRECT(ADDRESS(G103,9,1,1,"CatInt")),"")</f>
        <v>#N/A</v>
      </c>
    </row>
    <row r="104" spans="1:9" s="103" customFormat="1" ht="297.75" customHeight="1" x14ac:dyDescent="0.2">
      <c r="A104" s="98" t="str">
        <f>IF(ImpactInCmp!C99&lt;&gt;"",ImpactInCmp!C99,"")</f>
        <v/>
      </c>
      <c r="B104" s="98" t="str">
        <f>IF(OutcomeInCmp!C99&lt;&gt;"",OutcomeInCmp!C99,"")</f>
        <v/>
      </c>
      <c r="C104" s="98" t="e">
        <f ca="1">IFERROR(VLOOKUP(ROW(),ModInCmp!D:I,6,FALSE),IF(ROW()-MATCH(E104,Framework!E:E,0)&gt;=VLOOKUP(MATCH(E104,Framework!E:E,0),ModInCmp!D:H,5,FALSE),"",Framework!C103+1))</f>
        <v>#N/A</v>
      </c>
      <c r="D104" s="98" t="e">
        <f t="shared" ca="1" si="4"/>
        <v>#N/A</v>
      </c>
      <c r="E104" s="102">
        <f ca="1">IFERROR(VLOOKUP(ROW(),ModInCmp!D:I,2,FALSE),Framework!E103)</f>
        <v>0</v>
      </c>
      <c r="F104" s="96" t="str">
        <f ca="1">IF(E104&lt;&gt;E103,VLOOKUP(E104,CatModules!B:C,2,FALSE),"")</f>
        <v/>
      </c>
      <c r="G104" s="97" t="e">
        <f ca="1">IFERROR(VLOOKUP(ROW(),ModInCmp!D:G,4,FALSE),IF(ROW()-MATCH(E104,Framework!E:E,0)&gt;=VLOOKUP(MATCH(E104,Framework!E:E,0),ModInCmp!D:F,3,FALSE),"",Framework!G103+1))</f>
        <v>#N/A</v>
      </c>
      <c r="H104" s="98" t="e">
        <f t="shared" ca="1" si="5"/>
        <v>#N/A</v>
      </c>
      <c r="I104" s="98" t="e">
        <f t="shared" ca="1" si="7"/>
        <v>#N/A</v>
      </c>
    </row>
    <row r="105" spans="1:9" s="103" customFormat="1" x14ac:dyDescent="0.2">
      <c r="A105" s="98" t="str">
        <f>IF(ImpactInCmp!C100&lt;&gt;"",ImpactInCmp!C100,"")</f>
        <v/>
      </c>
      <c r="B105" s="98" t="str">
        <f>IF(OutcomeInCmp!C100&lt;&gt;"",OutcomeInCmp!C100,"")</f>
        <v/>
      </c>
      <c r="C105" s="98" t="e">
        <f ca="1">IFERROR(VLOOKUP(ROW(),ModInCmp!D:I,6,FALSE),IF(ROW()-MATCH(E105,Framework!E:E,0)&gt;=VLOOKUP(MATCH(E105,Framework!E:E,0),ModInCmp!D:H,5,FALSE),"",Framework!C104+1))</f>
        <v>#N/A</v>
      </c>
      <c r="D105" s="98" t="e">
        <f t="shared" ca="1" si="4"/>
        <v>#N/A</v>
      </c>
      <c r="E105" s="102">
        <f ca="1">IFERROR(VLOOKUP(ROW(),ModInCmp!D:I,2,FALSE),Framework!E104)</f>
        <v>0</v>
      </c>
      <c r="F105" s="96" t="str">
        <f ca="1">IF(E105&lt;&gt;E104,VLOOKUP(E105,CatModules!B:C,2,FALSE),"")</f>
        <v/>
      </c>
      <c r="G105" s="97" t="e">
        <f ca="1">IFERROR(VLOOKUP(ROW(),ModInCmp!D:G,4,FALSE),IF(ROW()-MATCH(E105,Framework!E:E,0)&gt;=VLOOKUP(MATCH(E105,Framework!E:E,0),ModInCmp!D:F,3,FALSE),"",Framework!G104+1))</f>
        <v>#N/A</v>
      </c>
      <c r="H105" s="98" t="e">
        <f t="shared" ca="1" si="5"/>
        <v>#N/A</v>
      </c>
      <c r="I105" s="98" t="e">
        <f t="shared" ca="1" si="7"/>
        <v>#N/A</v>
      </c>
    </row>
    <row r="106" spans="1:9" s="103" customFormat="1" x14ac:dyDescent="0.2">
      <c r="A106" s="98" t="str">
        <f>IF(ImpactInCmp!C101&lt;&gt;"",ImpactInCmp!C101,"")</f>
        <v/>
      </c>
      <c r="B106" s="98" t="str">
        <f>IF(OutcomeInCmp!C101&lt;&gt;"",OutcomeInCmp!C101,"")</f>
        <v/>
      </c>
      <c r="C106" s="98" t="e">
        <f ca="1">IFERROR(VLOOKUP(ROW(),ModInCmp!D:I,6,FALSE),IF(ROW()-MATCH(E106,Framework!E:E,0)&gt;=VLOOKUP(MATCH(E106,Framework!E:E,0),ModInCmp!D:H,5,FALSE),"",Framework!C105+1))</f>
        <v>#N/A</v>
      </c>
      <c r="D106" s="98" t="e">
        <f t="shared" ca="1" si="4"/>
        <v>#N/A</v>
      </c>
      <c r="E106" s="102">
        <f ca="1">IFERROR(VLOOKUP(ROW(),ModInCmp!D:I,2,FALSE),Framework!E105)</f>
        <v>0</v>
      </c>
      <c r="F106" s="96" t="str">
        <f ca="1">IF(E106&lt;&gt;E105,VLOOKUP(E106,CatModules!B:C,2,FALSE),"")</f>
        <v/>
      </c>
      <c r="G106" s="97" t="e">
        <f ca="1">IFERROR(VLOOKUP(ROW(),ModInCmp!D:G,4,FALSE),IF(ROW()-MATCH(E106,Framework!E:E,0)&gt;=VLOOKUP(MATCH(E106,Framework!E:E,0),ModInCmp!D:F,3,FALSE),"",Framework!G105+1))</f>
        <v>#N/A</v>
      </c>
      <c r="H106" s="98" t="e">
        <f t="shared" ca="1" si="5"/>
        <v>#N/A</v>
      </c>
      <c r="I106" s="104" t="e">
        <f t="shared" ref="I106:I169" ca="1" si="8">IF(G106&lt;&gt;"",INDIRECT(ADDRESS(G106,9,1,1,"CatInt")),"")</f>
        <v>#N/A</v>
      </c>
    </row>
    <row r="107" spans="1:9" s="103" customFormat="1" ht="93" customHeight="1" x14ac:dyDescent="0.2">
      <c r="A107" s="98" t="str">
        <f>IF(ImpactInCmp!C102&lt;&gt;"",ImpactInCmp!C102,"")</f>
        <v/>
      </c>
      <c r="B107" s="98" t="str">
        <f>IF(OutcomeInCmp!C102&lt;&gt;"",OutcomeInCmp!C102,"")</f>
        <v/>
      </c>
      <c r="C107" s="98" t="e">
        <f ca="1">IFERROR(VLOOKUP(ROW(),ModInCmp!D:I,6,FALSE),IF(ROW()-MATCH(E107,Framework!E:E,0)&gt;=VLOOKUP(MATCH(E107,Framework!E:E,0),ModInCmp!D:H,5,FALSE),"",Framework!C106+1))</f>
        <v>#N/A</v>
      </c>
      <c r="D107" s="98" t="e">
        <f t="shared" ca="1" si="4"/>
        <v>#N/A</v>
      </c>
      <c r="E107" s="102">
        <f ca="1">IFERROR(VLOOKUP(ROW(),ModInCmp!D:I,2,FALSE),Framework!E106)</f>
        <v>0</v>
      </c>
      <c r="F107" s="96" t="str">
        <f ca="1">IF(E107&lt;&gt;E106,VLOOKUP(E107,CatModules!B:C,2,FALSE),"")</f>
        <v/>
      </c>
      <c r="G107" s="97" t="e">
        <f ca="1">IFERROR(VLOOKUP(ROW(),ModInCmp!D:G,4,FALSE),IF(ROW()-MATCH(E107,Framework!E:E,0)&gt;=VLOOKUP(MATCH(E107,Framework!E:E,0),ModInCmp!D:F,3,FALSE),"",Framework!G106+1))</f>
        <v>#N/A</v>
      </c>
      <c r="H107" s="98" t="e">
        <f t="shared" ca="1" si="5"/>
        <v>#N/A</v>
      </c>
      <c r="I107" s="104" t="e">
        <f t="shared" ca="1" si="8"/>
        <v>#N/A</v>
      </c>
    </row>
    <row r="108" spans="1:9" s="103" customFormat="1" x14ac:dyDescent="0.2">
      <c r="A108" s="98" t="str">
        <f>IF(ImpactInCmp!C103&lt;&gt;"",ImpactInCmp!C103,"")</f>
        <v/>
      </c>
      <c r="B108" s="98" t="str">
        <f>IF(OutcomeInCmp!C103&lt;&gt;"",OutcomeInCmp!C103,"")</f>
        <v/>
      </c>
      <c r="C108" s="98" t="e">
        <f ca="1">IFERROR(VLOOKUP(ROW(),ModInCmp!D:I,6,FALSE),IF(ROW()-MATCH(E108,Framework!E:E,0)&gt;=VLOOKUP(MATCH(E108,Framework!E:E,0),ModInCmp!D:H,5,FALSE),"",Framework!C107+1))</f>
        <v>#N/A</v>
      </c>
      <c r="D108" s="98" t="e">
        <f t="shared" ca="1" si="4"/>
        <v>#N/A</v>
      </c>
      <c r="E108" s="102">
        <f ca="1">IFERROR(VLOOKUP(ROW(),ModInCmp!D:I,2,FALSE),Framework!E107)</f>
        <v>0</v>
      </c>
      <c r="F108" s="96" t="str">
        <f ca="1">IF(E108&lt;&gt;E107,VLOOKUP(E108,CatModules!B:C,2,FALSE),"")</f>
        <v/>
      </c>
      <c r="G108" s="97" t="e">
        <f ca="1">IFERROR(VLOOKUP(ROW(),ModInCmp!D:G,4,FALSE),IF(ROW()-MATCH(E108,Framework!E:E,0)&gt;=VLOOKUP(MATCH(E108,Framework!E:E,0),ModInCmp!D:F,3,FALSE),"",Framework!G107+1))</f>
        <v>#N/A</v>
      </c>
      <c r="H108" s="98" t="e">
        <f t="shared" ca="1" si="5"/>
        <v>#N/A</v>
      </c>
      <c r="I108" s="104" t="e">
        <f t="shared" ca="1" si="8"/>
        <v>#N/A</v>
      </c>
    </row>
    <row r="109" spans="1:9" s="103" customFormat="1" x14ac:dyDescent="0.2">
      <c r="A109" s="98" t="str">
        <f>IF(ImpactInCmp!C104&lt;&gt;"",ImpactInCmp!C104,"")</f>
        <v/>
      </c>
      <c r="B109" s="98" t="str">
        <f>IF(OutcomeInCmp!C104&lt;&gt;"",OutcomeInCmp!C104,"")</f>
        <v/>
      </c>
      <c r="C109" s="101" t="e">
        <f ca="1">IFERROR(VLOOKUP(ROW(),ModInCmp!D:I,6,FALSE),IF(ROW()-MATCH(E109,Framework!E:E,0)&gt;=VLOOKUP(MATCH(E109,Framework!E:E,0),ModInCmp!D:H,5,FALSE),"",Framework!C108+1))</f>
        <v>#N/A</v>
      </c>
      <c r="D109" s="98" t="e">
        <f t="shared" ref="D109:D135" ca="1" si="9">IF(C109&lt;&gt;"",INDIRECT(ADDRESS(C109,4,1,1,"CatCoverage")),"")</f>
        <v>#N/A</v>
      </c>
      <c r="E109" s="102">
        <f ca="1">IFERROR(VLOOKUP(ROW(),ModInCmp!D:I,2,FALSE),Framework!E108)</f>
        <v>0</v>
      </c>
      <c r="F109" s="105" t="str">
        <f ca="1">IF(E109&lt;&gt;E108,VLOOKUP(E109,CatModules!B:C,2,FALSE),"")</f>
        <v/>
      </c>
      <c r="G109" s="97" t="e">
        <f ca="1">IFERROR(VLOOKUP(ROW(),ModInCmp!D:G,4,FALSE),IF(ROW()-MATCH(E109,Framework!E:E,0)&gt;=VLOOKUP(MATCH(E109,Framework!E:E,0),ModInCmp!D:F,3,FALSE),"",Framework!G108+1))</f>
        <v>#N/A</v>
      </c>
      <c r="H109" s="98" t="e">
        <f t="shared" ca="1" si="5"/>
        <v>#N/A</v>
      </c>
      <c r="I109" s="98" t="e">
        <f t="shared" ca="1" si="8"/>
        <v>#N/A</v>
      </c>
    </row>
    <row r="110" spans="1:9" s="103" customFormat="1" ht="29.25" customHeight="1" x14ac:dyDescent="0.2">
      <c r="A110" s="98" t="str">
        <f>IF(ImpactInCmp!C105&lt;&gt;"",ImpactInCmp!C105,"")</f>
        <v/>
      </c>
      <c r="B110" s="98" t="str">
        <f>IF(OutcomeInCmp!C105&lt;&gt;"",OutcomeInCmp!C105,"")</f>
        <v/>
      </c>
      <c r="C110" s="102" t="e">
        <f ca="1">IFERROR(VLOOKUP(ROW(),ModInCmp!D:I,6,FALSE),IF(ROW()-MATCH(E110,Framework!E:E,0)&gt;=VLOOKUP(MATCH(E110,Framework!E:E,0),ModInCmp!D:H,5,FALSE),"",Framework!C109+1))</f>
        <v>#N/A</v>
      </c>
      <c r="D110" s="98" t="e">
        <f t="shared" ca="1" si="9"/>
        <v>#N/A</v>
      </c>
      <c r="E110" s="102">
        <f ca="1">IFERROR(VLOOKUP(ROW(),ModInCmp!D:I,2,FALSE),Framework!E109)</f>
        <v>0</v>
      </c>
      <c r="F110" s="105" t="str">
        <f ca="1">IF(E110&lt;&gt;E109,VLOOKUP(E110,CatModules!B:C,2,FALSE),"")</f>
        <v/>
      </c>
      <c r="G110" s="97" t="e">
        <f ca="1">IFERROR(VLOOKUP(ROW(),ModInCmp!D:G,4,FALSE),IF(ROW()-MATCH(E110,Framework!E:E,0)&gt;=VLOOKUP(MATCH(E110,Framework!E:E,0),ModInCmp!D:F,3,FALSE),"",Framework!G109+1))</f>
        <v>#N/A</v>
      </c>
      <c r="H110" s="98" t="e">
        <f t="shared" ca="1" si="5"/>
        <v>#N/A</v>
      </c>
      <c r="I110" s="98" t="e">
        <f t="shared" ca="1" si="8"/>
        <v>#N/A</v>
      </c>
    </row>
    <row r="111" spans="1:9" s="103" customFormat="1" x14ac:dyDescent="0.2">
      <c r="A111" s="98" t="str">
        <f>IF(ImpactInCmp!C106&lt;&gt;"",ImpactInCmp!C106,"")</f>
        <v/>
      </c>
      <c r="B111" s="98" t="str">
        <f>IF(OutcomeInCmp!C106&lt;&gt;"",OutcomeInCmp!C106,"")</f>
        <v/>
      </c>
      <c r="C111" s="102" t="e">
        <f ca="1">IFERROR(VLOOKUP(ROW(),ModInCmp!D:I,6,FALSE),IF(ROW()-MATCH(E111,Framework!E:E,0)&gt;=VLOOKUP(MATCH(E111,Framework!E:E,0),ModInCmp!D:H,5,FALSE),"",Framework!C110+1))</f>
        <v>#N/A</v>
      </c>
      <c r="D111" s="98" t="e">
        <f t="shared" ca="1" si="9"/>
        <v>#N/A</v>
      </c>
      <c r="E111" s="102">
        <f ca="1">IFERROR(VLOOKUP(ROW(),ModInCmp!D:I,2,FALSE),Framework!E110)</f>
        <v>0</v>
      </c>
      <c r="F111" s="105" t="str">
        <f ca="1">IF(E111&lt;&gt;E110,VLOOKUP(E111,CatModules!B:C,2,FALSE),"")</f>
        <v/>
      </c>
      <c r="G111" s="97" t="e">
        <f ca="1">IFERROR(VLOOKUP(ROW(),ModInCmp!D:G,4,FALSE),IF(ROW()-MATCH(E111,Framework!E:E,0)&gt;=VLOOKUP(MATCH(E111,Framework!E:E,0),ModInCmp!D:F,3,FALSE),"",Framework!G110+1))</f>
        <v>#N/A</v>
      </c>
      <c r="H111" s="98" t="e">
        <f t="shared" ca="1" si="5"/>
        <v>#N/A</v>
      </c>
      <c r="I111" s="98" t="e">
        <f t="shared" ca="1" si="8"/>
        <v>#N/A</v>
      </c>
    </row>
    <row r="112" spans="1:9" s="103" customFormat="1" x14ac:dyDescent="0.2">
      <c r="A112" s="98" t="str">
        <f>IF(ImpactInCmp!C107&lt;&gt;"",ImpactInCmp!C107,"")</f>
        <v/>
      </c>
      <c r="B112" s="98" t="str">
        <f>IF(OutcomeInCmp!C107&lt;&gt;"",OutcomeInCmp!C107,"")</f>
        <v/>
      </c>
      <c r="C112" s="102" t="e">
        <f ca="1">IFERROR(VLOOKUP(ROW(),ModInCmp!D:I,6,FALSE),IF(ROW()-MATCH(E112,Framework!E:E,0)&gt;=VLOOKUP(MATCH(E112,Framework!E:E,0),ModInCmp!D:H,5,FALSE),"",Framework!C111+1))</f>
        <v>#N/A</v>
      </c>
      <c r="D112" s="98" t="e">
        <f t="shared" ca="1" si="9"/>
        <v>#N/A</v>
      </c>
      <c r="E112" s="102">
        <f ca="1">IFERROR(VLOOKUP(ROW(),ModInCmp!D:I,2,FALSE),Framework!E111)</f>
        <v>0</v>
      </c>
      <c r="F112" s="105" t="str">
        <f ca="1">IF(E112&lt;&gt;E111,VLOOKUP(E112,CatModules!B:C,2,FALSE),"")</f>
        <v/>
      </c>
      <c r="G112" s="97" t="e">
        <f ca="1">IFERROR(VLOOKUP(ROW(),ModInCmp!D:G,4,FALSE),IF(ROW()-MATCH(E112,Framework!E:E,0)&gt;=VLOOKUP(MATCH(E112,Framework!E:E,0),ModInCmp!D:F,3,FALSE),"",Framework!G111+1))</f>
        <v>#N/A</v>
      </c>
      <c r="H112" s="98" t="e">
        <f t="shared" ca="1" si="5"/>
        <v>#N/A</v>
      </c>
      <c r="I112" s="98" t="e">
        <f t="shared" ca="1" si="8"/>
        <v>#N/A</v>
      </c>
    </row>
    <row r="113" spans="1:9" s="103" customFormat="1" x14ac:dyDescent="0.2">
      <c r="A113" s="98" t="str">
        <f>IF(ImpactInCmp!C108&lt;&gt;"",ImpactInCmp!C108,"")</f>
        <v/>
      </c>
      <c r="B113" s="98" t="str">
        <f>IF(OutcomeInCmp!C108&lt;&gt;"",OutcomeInCmp!C108,"")</f>
        <v/>
      </c>
      <c r="C113" s="102" t="e">
        <f ca="1">IFERROR(VLOOKUP(ROW(),ModInCmp!D:I,6,FALSE),IF(ROW()-MATCH(E113,Framework!E:E,0)&gt;=VLOOKUP(MATCH(E113,Framework!E:E,0),ModInCmp!D:H,5,FALSE),"",Framework!C112+1))</f>
        <v>#N/A</v>
      </c>
      <c r="D113" s="98" t="e">
        <f t="shared" ca="1" si="9"/>
        <v>#N/A</v>
      </c>
      <c r="E113" s="102">
        <f ca="1">IFERROR(VLOOKUP(ROW(),ModInCmp!D:I,2,FALSE),Framework!E112)</f>
        <v>0</v>
      </c>
      <c r="F113" s="105" t="str">
        <f ca="1">IF(E113&lt;&gt;E112,VLOOKUP(E113,CatModules!B:C,2,FALSE),"")</f>
        <v/>
      </c>
      <c r="G113" s="97" t="e">
        <f ca="1">IFERROR(VLOOKUP(ROW(),ModInCmp!D:G,4,FALSE),IF(ROW()-MATCH(E113,Framework!E:E,0)&gt;=VLOOKUP(MATCH(E113,Framework!E:E,0),ModInCmp!D:F,3,FALSE),"",Framework!G112+1))</f>
        <v>#N/A</v>
      </c>
      <c r="H113" s="98" t="e">
        <f t="shared" ca="1" si="5"/>
        <v>#N/A</v>
      </c>
      <c r="I113" s="98" t="e">
        <f t="shared" ca="1" si="8"/>
        <v>#N/A</v>
      </c>
    </row>
    <row r="114" spans="1:9" s="103" customFormat="1" x14ac:dyDescent="0.2">
      <c r="A114" s="98" t="str">
        <f>IF(ImpactInCmp!C109&lt;&gt;"",ImpactInCmp!C109,"")</f>
        <v/>
      </c>
      <c r="B114" s="98" t="str">
        <f>IF(OutcomeInCmp!C109&lt;&gt;"",OutcomeInCmp!C109,"")</f>
        <v/>
      </c>
      <c r="C114" s="102" t="e">
        <f ca="1">IFERROR(VLOOKUP(ROW(),ModInCmp!D:I,6,FALSE),IF(ROW()-MATCH(E114,Framework!E:E,0)&gt;=VLOOKUP(MATCH(E114,Framework!E:E,0),ModInCmp!D:H,5,FALSE),"",Framework!C113+1))</f>
        <v>#N/A</v>
      </c>
      <c r="D114" s="98" t="e">
        <f t="shared" ca="1" si="9"/>
        <v>#N/A</v>
      </c>
      <c r="E114" s="102">
        <f ca="1">IFERROR(VLOOKUP(ROW(),ModInCmp!D:I,2,FALSE),Framework!E113)</f>
        <v>0</v>
      </c>
      <c r="F114" s="105" t="str">
        <f ca="1">IF(E114&lt;&gt;E113,VLOOKUP(E114,CatModules!B:C,2,FALSE),"")</f>
        <v/>
      </c>
      <c r="G114" s="97" t="e">
        <f ca="1">IFERROR(VLOOKUP(ROW(),ModInCmp!D:G,4,FALSE),IF(ROW()-MATCH(E114,Framework!E:E,0)&gt;=VLOOKUP(MATCH(E114,Framework!E:E,0),ModInCmp!D:F,3,FALSE),"",Framework!G113+1))</f>
        <v>#N/A</v>
      </c>
      <c r="H114" s="98" t="e">
        <f t="shared" ca="1" si="5"/>
        <v>#N/A</v>
      </c>
      <c r="I114" s="98" t="e">
        <f t="shared" ca="1" si="8"/>
        <v>#N/A</v>
      </c>
    </row>
    <row r="115" spans="1:9" s="103" customFormat="1" ht="153.75" customHeight="1" x14ac:dyDescent="0.2">
      <c r="A115" s="98" t="str">
        <f>IF(ImpactInCmp!C110&lt;&gt;"",ImpactInCmp!C110,"")</f>
        <v/>
      </c>
      <c r="B115" s="98" t="str">
        <f>IF(OutcomeInCmp!C110&lt;&gt;"",OutcomeInCmp!C110,"")</f>
        <v/>
      </c>
      <c r="C115" s="102" t="e">
        <f ca="1">IFERROR(VLOOKUP(ROW(),ModInCmp!D:I,6,FALSE),IF(ROW()-MATCH(E115,Framework!E:E,0)&gt;=VLOOKUP(MATCH(E115,Framework!E:E,0),ModInCmp!D:H,5,FALSE),"",Framework!C114+1))</f>
        <v>#N/A</v>
      </c>
      <c r="D115" s="98" t="e">
        <f t="shared" ca="1" si="9"/>
        <v>#N/A</v>
      </c>
      <c r="E115" s="102">
        <f ca="1">IFERROR(VLOOKUP(ROW(),ModInCmp!D:I,2,FALSE),Framework!E114)</f>
        <v>0</v>
      </c>
      <c r="F115" s="105" t="str">
        <f ca="1">IF(E115&lt;&gt;E114,VLOOKUP(E115,CatModules!B:C,2,FALSE),"")</f>
        <v/>
      </c>
      <c r="G115" s="97" t="e">
        <f ca="1">IFERROR(VLOOKUP(ROW(),ModInCmp!D:G,4,FALSE),IF(ROW()-MATCH(E115,Framework!E:E,0)&gt;=VLOOKUP(MATCH(E115,Framework!E:E,0),ModInCmp!D:F,3,FALSE),"",Framework!G114+1))</f>
        <v>#N/A</v>
      </c>
      <c r="H115" s="98" t="e">
        <f t="shared" ca="1" si="5"/>
        <v>#N/A</v>
      </c>
      <c r="I115" s="98" t="e">
        <f t="shared" ca="1" si="8"/>
        <v>#N/A</v>
      </c>
    </row>
    <row r="116" spans="1:9" s="103" customFormat="1" ht="29.25" customHeight="1" x14ac:dyDescent="0.2">
      <c r="A116" s="98" t="str">
        <f>IF(ImpactInCmp!C111&lt;&gt;"",ImpactInCmp!C111,"")</f>
        <v/>
      </c>
      <c r="B116" s="98" t="str">
        <f>IF(OutcomeInCmp!C111&lt;&gt;"",OutcomeInCmp!C111,"")</f>
        <v/>
      </c>
      <c r="C116" s="102" t="e">
        <f ca="1">IFERROR(VLOOKUP(ROW(),ModInCmp!D:I,6,FALSE),IF(ROW()-MATCH(E116,Framework!E:E,0)&gt;=VLOOKUP(MATCH(E116,Framework!E:E,0),ModInCmp!D:H,5,FALSE),"",Framework!C115+1))</f>
        <v>#N/A</v>
      </c>
      <c r="D116" s="98" t="e">
        <f t="shared" ca="1" si="9"/>
        <v>#N/A</v>
      </c>
      <c r="E116" s="102">
        <f ca="1">IFERROR(VLOOKUP(ROW(),ModInCmp!D:I,2,FALSE),Framework!E115)</f>
        <v>0</v>
      </c>
      <c r="F116" s="105" t="str">
        <f ca="1">IF(E116&lt;&gt;E115,VLOOKUP(E116,CatModules!B:C,2,FALSE),"")</f>
        <v/>
      </c>
      <c r="G116" s="97" t="e">
        <f ca="1">IFERROR(VLOOKUP(ROW(),ModInCmp!D:G,4,FALSE),IF(ROW()-MATCH(E116,Framework!E:E,0)&gt;=VLOOKUP(MATCH(E116,Framework!E:E,0),ModInCmp!D:F,3,FALSE),"",Framework!G115+1))</f>
        <v>#N/A</v>
      </c>
      <c r="H116" s="98" t="e">
        <f t="shared" ca="1" si="5"/>
        <v>#N/A</v>
      </c>
      <c r="I116" s="98" t="e">
        <f t="shared" ca="1" si="8"/>
        <v>#N/A</v>
      </c>
    </row>
    <row r="117" spans="1:9" s="103" customFormat="1" x14ac:dyDescent="0.2">
      <c r="A117" s="98" t="str">
        <f>IF(ImpactInCmp!C112&lt;&gt;"",ImpactInCmp!C112,"")</f>
        <v/>
      </c>
      <c r="B117" s="98" t="str">
        <f>IF(OutcomeInCmp!C112&lt;&gt;"",OutcomeInCmp!C112,"")</f>
        <v/>
      </c>
      <c r="C117" s="102" t="e">
        <f ca="1">IFERROR(VLOOKUP(ROW(),ModInCmp!D:I,6,FALSE),IF(ROW()-MATCH(E117,Framework!E:E,0)&gt;=VLOOKUP(MATCH(E117,Framework!E:E,0),ModInCmp!D:H,5,FALSE),"",Framework!C116+1))</f>
        <v>#N/A</v>
      </c>
      <c r="D117" s="98" t="e">
        <f t="shared" ca="1" si="9"/>
        <v>#N/A</v>
      </c>
      <c r="E117" s="102">
        <f ca="1">IFERROR(VLOOKUP(ROW(),ModInCmp!D:I,2,FALSE),Framework!E116)</f>
        <v>0</v>
      </c>
      <c r="F117" s="105" t="str">
        <f ca="1">IF(E117&lt;&gt;E116,VLOOKUP(E117,CatModules!B:C,2,FALSE),"")</f>
        <v/>
      </c>
      <c r="G117" s="97" t="e">
        <f ca="1">IFERROR(VLOOKUP(ROW(),ModInCmp!D:G,4,FALSE),IF(ROW()-MATCH(E117,Framework!E:E,0)&gt;=VLOOKUP(MATCH(E117,Framework!E:E,0),ModInCmp!D:F,3,FALSE),"",Framework!G116+1))</f>
        <v>#N/A</v>
      </c>
      <c r="H117" s="98" t="e">
        <f t="shared" ca="1" si="5"/>
        <v>#N/A</v>
      </c>
      <c r="I117" s="98" t="e">
        <f t="shared" ca="1" si="8"/>
        <v>#N/A</v>
      </c>
    </row>
    <row r="118" spans="1:9" s="103" customFormat="1" x14ac:dyDescent="0.2">
      <c r="A118" s="98" t="str">
        <f>IF(ImpactInCmp!C113&lt;&gt;"",ImpactInCmp!C113,"")</f>
        <v/>
      </c>
      <c r="B118" s="98" t="str">
        <f>IF(OutcomeInCmp!C113&lt;&gt;"",OutcomeInCmp!C113,"")</f>
        <v/>
      </c>
      <c r="C118" s="102" t="e">
        <f ca="1">IFERROR(VLOOKUP(ROW(),ModInCmp!D:I,6,FALSE),IF(ROW()-MATCH(E118,Framework!E:E,0)&gt;=VLOOKUP(MATCH(E118,Framework!E:E,0),ModInCmp!D:H,5,FALSE),"",Framework!C117+1))</f>
        <v>#N/A</v>
      </c>
      <c r="D118" s="98" t="e">
        <f t="shared" ca="1" si="9"/>
        <v>#N/A</v>
      </c>
      <c r="E118" s="102">
        <f ca="1">IFERROR(VLOOKUP(ROW(),ModInCmp!D:I,2,FALSE),Framework!E117)</f>
        <v>0</v>
      </c>
      <c r="F118" s="105" t="str">
        <f ca="1">IF(E118&lt;&gt;E117,VLOOKUP(E118,CatModules!B:C,2,FALSE),"")</f>
        <v/>
      </c>
      <c r="G118" s="97" t="e">
        <f ca="1">IFERROR(VLOOKUP(ROW(),ModInCmp!D:G,4,FALSE),IF(ROW()-MATCH(E118,Framework!E:E,0)&gt;=VLOOKUP(MATCH(E118,Framework!E:E,0),ModInCmp!D:F,3,FALSE),"",Framework!G117+1))</f>
        <v>#N/A</v>
      </c>
      <c r="H118" s="98" t="e">
        <f t="shared" ca="1" si="5"/>
        <v>#N/A</v>
      </c>
      <c r="I118" s="98" t="e">
        <f t="shared" ca="1" si="8"/>
        <v>#N/A</v>
      </c>
    </row>
    <row r="119" spans="1:9" s="103" customFormat="1" x14ac:dyDescent="0.2">
      <c r="A119" s="98" t="str">
        <f>IF(ImpactInCmp!C114&lt;&gt;"",ImpactInCmp!C114,"")</f>
        <v/>
      </c>
      <c r="B119" s="98" t="str">
        <f>IF(OutcomeInCmp!C114&lt;&gt;"",OutcomeInCmp!C114,"")</f>
        <v/>
      </c>
      <c r="C119" s="102" t="e">
        <f ca="1">IFERROR(VLOOKUP(ROW(),ModInCmp!D:I,6,FALSE),IF(ROW()-MATCH(E119,Framework!E:E,0)&gt;=VLOOKUP(MATCH(E119,Framework!E:E,0),ModInCmp!D:H,5,FALSE),"",Framework!C118+1))</f>
        <v>#N/A</v>
      </c>
      <c r="D119" s="98" t="e">
        <f t="shared" ca="1" si="9"/>
        <v>#N/A</v>
      </c>
      <c r="E119" s="102">
        <f ca="1">IFERROR(VLOOKUP(ROW(),ModInCmp!D:I,2,FALSE),Framework!E118)</f>
        <v>0</v>
      </c>
      <c r="F119" s="105" t="str">
        <f ca="1">IF(E119&lt;&gt;E118,VLOOKUP(E119,CatModules!B:C,2,FALSE),"")</f>
        <v/>
      </c>
      <c r="G119" s="97" t="e">
        <f ca="1">IFERROR(VLOOKUP(ROW(),ModInCmp!D:G,4,FALSE),IF(ROW()-MATCH(E119,Framework!E:E,0)&gt;=VLOOKUP(MATCH(E119,Framework!E:E,0),ModInCmp!D:F,3,FALSE),"",Framework!G118+1))</f>
        <v>#N/A</v>
      </c>
      <c r="H119" s="98" t="e">
        <f t="shared" ca="1" si="5"/>
        <v>#N/A</v>
      </c>
      <c r="I119" s="98" t="e">
        <f t="shared" ca="1" si="8"/>
        <v>#N/A</v>
      </c>
    </row>
    <row r="120" spans="1:9" s="103" customFormat="1" x14ac:dyDescent="0.2">
      <c r="A120" s="98" t="str">
        <f>IF(ImpactInCmp!C115&lt;&gt;"",ImpactInCmp!C115,"")</f>
        <v/>
      </c>
      <c r="B120" s="98" t="str">
        <f>IF(OutcomeInCmp!C115&lt;&gt;"",OutcomeInCmp!C115,"")</f>
        <v/>
      </c>
      <c r="C120" s="102" t="e">
        <f ca="1">IFERROR(VLOOKUP(ROW(),ModInCmp!D:I,6,FALSE),IF(ROW()-MATCH(E120,Framework!E:E,0)&gt;=VLOOKUP(MATCH(E120,Framework!E:E,0),ModInCmp!D:H,5,FALSE),"",Framework!C119+1))</f>
        <v>#N/A</v>
      </c>
      <c r="D120" s="98" t="e">
        <f t="shared" ca="1" si="9"/>
        <v>#N/A</v>
      </c>
      <c r="E120" s="102">
        <f ca="1">IFERROR(VLOOKUP(ROW(),ModInCmp!D:I,2,FALSE),Framework!E119)</f>
        <v>0</v>
      </c>
      <c r="F120" s="105" t="str">
        <f ca="1">IF(E120&lt;&gt;E119,VLOOKUP(E120,CatModules!B:C,2,FALSE),"")</f>
        <v/>
      </c>
      <c r="G120" s="97" t="e">
        <f ca="1">IFERROR(VLOOKUP(ROW(),ModInCmp!D:G,4,FALSE),IF(ROW()-MATCH(E120,Framework!E:E,0)&gt;=VLOOKUP(MATCH(E120,Framework!E:E,0),ModInCmp!D:F,3,FALSE),"",Framework!G119+1))</f>
        <v>#N/A</v>
      </c>
      <c r="H120" s="98" t="e">
        <f t="shared" ca="1" si="5"/>
        <v>#N/A</v>
      </c>
      <c r="I120" s="98" t="e">
        <f t="shared" ca="1" si="8"/>
        <v>#N/A</v>
      </c>
    </row>
    <row r="121" spans="1:9" s="103" customFormat="1" x14ac:dyDescent="0.2">
      <c r="A121" s="98" t="str">
        <f>IF(ImpactInCmp!C116&lt;&gt;"",ImpactInCmp!C116,"")</f>
        <v/>
      </c>
      <c r="B121" s="98" t="str">
        <f>IF(OutcomeInCmp!C116&lt;&gt;"",OutcomeInCmp!C116,"")</f>
        <v/>
      </c>
      <c r="C121" s="102" t="e">
        <f ca="1">IFERROR(VLOOKUP(ROW(),ModInCmp!D:I,6,FALSE),IF(ROW()-MATCH(E121,Framework!E:E,0)&gt;=VLOOKUP(MATCH(E121,Framework!E:E,0),ModInCmp!D:H,5,FALSE),"",Framework!C120+1))</f>
        <v>#N/A</v>
      </c>
      <c r="D121" s="98" t="e">
        <f t="shared" ca="1" si="9"/>
        <v>#N/A</v>
      </c>
      <c r="E121" s="102">
        <f ca="1">IFERROR(VLOOKUP(ROW(),ModInCmp!D:I,2,FALSE),Framework!E120)</f>
        <v>0</v>
      </c>
      <c r="F121" s="105" t="str">
        <f ca="1">IF(E121&lt;&gt;E120,VLOOKUP(E121,CatModules!B:C,2,FALSE),"")</f>
        <v/>
      </c>
      <c r="G121" s="97" t="e">
        <f ca="1">IFERROR(VLOOKUP(ROW(),ModInCmp!D:G,4,FALSE),IF(ROW()-MATCH(E121,Framework!E:E,0)&gt;=VLOOKUP(MATCH(E121,Framework!E:E,0),ModInCmp!D:F,3,FALSE),"",Framework!G120+1))</f>
        <v>#N/A</v>
      </c>
      <c r="H121" s="98" t="e">
        <f t="shared" ca="1" si="5"/>
        <v>#N/A</v>
      </c>
      <c r="I121" s="98" t="e">
        <f t="shared" ca="1" si="8"/>
        <v>#N/A</v>
      </c>
    </row>
    <row r="122" spans="1:9" s="103" customFormat="1" x14ac:dyDescent="0.2">
      <c r="A122" s="98" t="str">
        <f>IF(ImpactInCmp!C117&lt;&gt;"",ImpactInCmp!C117,"")</f>
        <v/>
      </c>
      <c r="B122" s="98" t="str">
        <f>IF(OutcomeInCmp!C117&lt;&gt;"",OutcomeInCmp!C117,"")</f>
        <v/>
      </c>
      <c r="C122" s="102" t="e">
        <f ca="1">IFERROR(VLOOKUP(ROW(),ModInCmp!D:I,6,FALSE),IF(ROW()-MATCH(E122,Framework!E:E,0)&gt;=VLOOKUP(MATCH(E122,Framework!E:E,0),ModInCmp!D:H,5,FALSE),"",Framework!C121+1))</f>
        <v>#N/A</v>
      </c>
      <c r="D122" s="98" t="e">
        <f t="shared" ca="1" si="9"/>
        <v>#N/A</v>
      </c>
      <c r="E122" s="102">
        <f ca="1">IFERROR(VLOOKUP(ROW(),ModInCmp!D:I,2,FALSE),Framework!E121)</f>
        <v>0</v>
      </c>
      <c r="F122" s="105" t="str">
        <f ca="1">IF(E122&lt;&gt;E121,VLOOKUP(E122,CatModules!B:C,2,FALSE),"")</f>
        <v/>
      </c>
      <c r="G122" s="97" t="e">
        <f ca="1">IFERROR(VLOOKUP(ROW(),ModInCmp!D:G,4,FALSE),IF(ROW()-MATCH(E122,Framework!E:E,0)&gt;=VLOOKUP(MATCH(E122,Framework!E:E,0),ModInCmp!D:F,3,FALSE),"",Framework!G121+1))</f>
        <v>#N/A</v>
      </c>
      <c r="H122" s="98" t="e">
        <f t="shared" ca="1" si="5"/>
        <v>#N/A</v>
      </c>
      <c r="I122" s="98" t="e">
        <f t="shared" ca="1" si="8"/>
        <v>#N/A</v>
      </c>
    </row>
    <row r="123" spans="1:9" s="103" customFormat="1" x14ac:dyDescent="0.2">
      <c r="A123" s="98" t="str">
        <f>IF(ImpactInCmp!C118&lt;&gt;"",ImpactInCmp!C118,"")</f>
        <v/>
      </c>
      <c r="B123" s="98" t="str">
        <f>IF(OutcomeInCmp!C118&lt;&gt;"",OutcomeInCmp!C118,"")</f>
        <v/>
      </c>
      <c r="C123" s="102" t="e">
        <f ca="1">IFERROR(VLOOKUP(ROW(),ModInCmp!D:I,6,FALSE),IF(ROW()-MATCH(E123,Framework!E:E,0)&gt;=VLOOKUP(MATCH(E123,Framework!E:E,0),ModInCmp!D:H,5,FALSE),"",Framework!C122+1))</f>
        <v>#N/A</v>
      </c>
      <c r="D123" s="98" t="e">
        <f t="shared" ca="1" si="9"/>
        <v>#N/A</v>
      </c>
      <c r="E123" s="102">
        <f ca="1">IFERROR(VLOOKUP(ROW(),ModInCmp!D:I,2,FALSE),Framework!E122)</f>
        <v>0</v>
      </c>
      <c r="F123" s="105" t="str">
        <f ca="1">IF(E123&lt;&gt;E122,VLOOKUP(E123,CatModules!B:C,2,FALSE),"")</f>
        <v/>
      </c>
      <c r="G123" s="97" t="e">
        <f ca="1">IFERROR(VLOOKUP(ROW(),ModInCmp!D:G,4,FALSE),IF(ROW()-MATCH(E123,Framework!E:E,0)&gt;=VLOOKUP(MATCH(E123,Framework!E:E,0),ModInCmp!D:F,3,FALSE),"",Framework!G122+1))</f>
        <v>#N/A</v>
      </c>
      <c r="H123" s="98" t="e">
        <f t="shared" ca="1" si="5"/>
        <v>#N/A</v>
      </c>
      <c r="I123" s="98" t="e">
        <f t="shared" ca="1" si="8"/>
        <v>#N/A</v>
      </c>
    </row>
    <row r="124" spans="1:9" s="103" customFormat="1" x14ac:dyDescent="0.2">
      <c r="A124" s="98" t="str">
        <f>IF(ImpactInCmp!C119&lt;&gt;"",ImpactInCmp!C119,"")</f>
        <v/>
      </c>
      <c r="B124" s="98" t="str">
        <f>IF(OutcomeInCmp!C119&lt;&gt;"",OutcomeInCmp!C119,"")</f>
        <v/>
      </c>
      <c r="C124" s="102" t="e">
        <f ca="1">IFERROR(VLOOKUP(ROW(),ModInCmp!D:I,6,FALSE),IF(ROW()-MATCH(E124,Framework!E:E,0)&gt;=VLOOKUP(MATCH(E124,Framework!E:E,0),ModInCmp!D:H,5,FALSE),"",Framework!C123+1))</f>
        <v>#N/A</v>
      </c>
      <c r="D124" s="98" t="e">
        <f t="shared" ca="1" si="9"/>
        <v>#N/A</v>
      </c>
      <c r="E124" s="102">
        <f ca="1">IFERROR(VLOOKUP(ROW(),ModInCmp!D:I,2,FALSE),Framework!E123)</f>
        <v>0</v>
      </c>
      <c r="F124" s="105" t="str">
        <f ca="1">IF(E124&lt;&gt;E123,VLOOKUP(E124,CatModules!B:C,2,FALSE),"")</f>
        <v/>
      </c>
      <c r="G124" s="97" t="e">
        <f ca="1">IFERROR(VLOOKUP(ROW(),ModInCmp!D:G,4,FALSE),IF(ROW()-MATCH(E124,Framework!E:E,0)&gt;=VLOOKUP(MATCH(E124,Framework!E:E,0),ModInCmp!D:F,3,FALSE),"",Framework!G123+1))</f>
        <v>#N/A</v>
      </c>
      <c r="H124" s="98" t="e">
        <f t="shared" ca="1" si="5"/>
        <v>#N/A</v>
      </c>
      <c r="I124" s="98" t="e">
        <f t="shared" ca="1" si="8"/>
        <v>#N/A</v>
      </c>
    </row>
    <row r="125" spans="1:9" s="103" customFormat="1" ht="30" customHeight="1" x14ac:dyDescent="0.2">
      <c r="A125" s="98" t="str">
        <f>IF(ImpactInCmp!C120&lt;&gt;"",ImpactInCmp!C120,"")</f>
        <v/>
      </c>
      <c r="B125" s="98" t="str">
        <f>IF(OutcomeInCmp!C120&lt;&gt;"",OutcomeInCmp!C120,"")</f>
        <v/>
      </c>
      <c r="C125" s="102" t="e">
        <f ca="1">IFERROR(VLOOKUP(ROW(),ModInCmp!D:I,6,FALSE),IF(ROW()-MATCH(E125,Framework!E:E,0)&gt;=VLOOKUP(MATCH(E125,Framework!E:E,0),ModInCmp!D:H,5,FALSE),"",Framework!C124+1))</f>
        <v>#N/A</v>
      </c>
      <c r="D125" s="98" t="e">
        <f t="shared" ca="1" si="9"/>
        <v>#N/A</v>
      </c>
      <c r="E125" s="102">
        <f ca="1">IFERROR(VLOOKUP(ROW(),ModInCmp!D:I,2,FALSE),Framework!E124)</f>
        <v>0</v>
      </c>
      <c r="F125" s="105" t="str">
        <f ca="1">IF(E125&lt;&gt;E124,VLOOKUP(E125,CatModules!B:C,2,FALSE),"")</f>
        <v/>
      </c>
      <c r="G125" s="97" t="e">
        <f ca="1">IFERROR(VLOOKUP(ROW(),ModInCmp!D:G,4,FALSE),IF(ROW()-MATCH(E125,Framework!E:E,0)&gt;=VLOOKUP(MATCH(E125,Framework!E:E,0),ModInCmp!D:F,3,FALSE),"",Framework!G124+1))</f>
        <v>#N/A</v>
      </c>
      <c r="H125" s="98" t="e">
        <f t="shared" ca="1" si="5"/>
        <v>#N/A</v>
      </c>
      <c r="I125" s="98" t="e">
        <f t="shared" ca="1" si="8"/>
        <v>#N/A</v>
      </c>
    </row>
    <row r="126" spans="1:9" s="103" customFormat="1" x14ac:dyDescent="0.2">
      <c r="A126" s="98" t="str">
        <f>IF(ImpactInCmp!C121&lt;&gt;"",ImpactInCmp!C121,"")</f>
        <v/>
      </c>
      <c r="B126" s="98" t="str">
        <f>IF(OutcomeInCmp!C121&lt;&gt;"",OutcomeInCmp!C121,"")</f>
        <v/>
      </c>
      <c r="C126" s="102" t="e">
        <f ca="1">IFERROR(VLOOKUP(ROW(),ModInCmp!D:I,6,FALSE),IF(ROW()-MATCH(E126,Framework!E:E,0)&gt;=VLOOKUP(MATCH(E126,Framework!E:E,0),ModInCmp!D:H,5,FALSE),"",Framework!C125+1))</f>
        <v>#N/A</v>
      </c>
      <c r="D126" s="98" t="e">
        <f t="shared" ca="1" si="9"/>
        <v>#N/A</v>
      </c>
      <c r="E126" s="102">
        <f ca="1">IFERROR(VLOOKUP(ROW(),ModInCmp!D:I,2,FALSE),Framework!E125)</f>
        <v>0</v>
      </c>
      <c r="F126" s="105" t="str">
        <f ca="1">IF(E126&lt;&gt;E125,VLOOKUP(E126,CatModules!B:C,2,FALSE),"")</f>
        <v/>
      </c>
      <c r="G126" s="97" t="e">
        <f ca="1">IFERROR(VLOOKUP(ROW(),ModInCmp!D:G,4,FALSE),IF(ROW()-MATCH(E126,Framework!E:E,0)&gt;=VLOOKUP(MATCH(E126,Framework!E:E,0),ModInCmp!D:F,3,FALSE),"",Framework!G125+1))</f>
        <v>#N/A</v>
      </c>
      <c r="H126" s="98" t="e">
        <f t="shared" ca="1" si="5"/>
        <v>#N/A</v>
      </c>
      <c r="I126" s="98" t="e">
        <f t="shared" ca="1" si="8"/>
        <v>#N/A</v>
      </c>
    </row>
    <row r="127" spans="1:9" s="103" customFormat="1" x14ac:dyDescent="0.2">
      <c r="A127" s="98" t="str">
        <f>IF(ImpactInCmp!C122&lt;&gt;"",ImpactInCmp!C122,"")</f>
        <v/>
      </c>
      <c r="B127" s="98" t="str">
        <f>IF(OutcomeInCmp!C122&lt;&gt;"",OutcomeInCmp!C122,"")</f>
        <v/>
      </c>
      <c r="C127" s="102" t="e">
        <f ca="1">IFERROR(VLOOKUP(ROW(),ModInCmp!D:I,6,FALSE),IF(ROW()-MATCH(E127,Framework!E:E,0)&gt;=VLOOKUP(MATCH(E127,Framework!E:E,0),ModInCmp!D:H,5,FALSE),"",Framework!C126+1))</f>
        <v>#N/A</v>
      </c>
      <c r="D127" s="98" t="e">
        <f t="shared" ca="1" si="9"/>
        <v>#N/A</v>
      </c>
      <c r="E127" s="102">
        <f ca="1">IFERROR(VLOOKUP(ROW(),ModInCmp!D:I,2,FALSE),Framework!E126)</f>
        <v>0</v>
      </c>
      <c r="F127" s="105" t="str">
        <f ca="1">IF(E127&lt;&gt;E126,VLOOKUP(E127,CatModules!B:C,2,FALSE),"")</f>
        <v/>
      </c>
      <c r="G127" s="97" t="e">
        <f ca="1">IFERROR(VLOOKUP(ROW(),ModInCmp!D:G,4,FALSE),IF(ROW()-MATCH(E127,Framework!E:E,0)&gt;=VLOOKUP(MATCH(E127,Framework!E:E,0),ModInCmp!D:F,3,FALSE),"",Framework!G126+1))</f>
        <v>#N/A</v>
      </c>
      <c r="H127" s="98" t="e">
        <f t="shared" ca="1" si="5"/>
        <v>#N/A</v>
      </c>
      <c r="I127" s="98" t="e">
        <f t="shared" ca="1" si="8"/>
        <v>#N/A</v>
      </c>
    </row>
    <row r="128" spans="1:9" s="103" customFormat="1" x14ac:dyDescent="0.2">
      <c r="A128" s="98" t="str">
        <f>IF(ImpactInCmp!C123&lt;&gt;"",ImpactInCmp!C123,"")</f>
        <v/>
      </c>
      <c r="B128" s="98" t="str">
        <f>IF(OutcomeInCmp!C123&lt;&gt;"",OutcomeInCmp!C123,"")</f>
        <v/>
      </c>
      <c r="C128" s="102" t="e">
        <f ca="1">IFERROR(VLOOKUP(ROW(),ModInCmp!D:I,6,FALSE),IF(ROW()-MATCH(E128,Framework!E:E,0)&gt;=VLOOKUP(MATCH(E128,Framework!E:E,0),ModInCmp!D:H,5,FALSE),"",Framework!C127+1))</f>
        <v>#N/A</v>
      </c>
      <c r="D128" s="98" t="e">
        <f t="shared" ca="1" si="9"/>
        <v>#N/A</v>
      </c>
      <c r="E128" s="102">
        <f ca="1">IFERROR(VLOOKUP(ROW(),ModInCmp!D:I,2,FALSE),Framework!E127)</f>
        <v>0</v>
      </c>
      <c r="F128" s="105" t="str">
        <f ca="1">IF(E128&lt;&gt;E127,VLOOKUP(E128,CatModules!B:C,2,FALSE),"")</f>
        <v/>
      </c>
      <c r="G128" s="97" t="e">
        <f ca="1">IFERROR(VLOOKUP(ROW(),ModInCmp!D:G,4,FALSE),IF(ROW()-MATCH(E128,Framework!E:E,0)&gt;=VLOOKUP(MATCH(E128,Framework!E:E,0),ModInCmp!D:F,3,FALSE),"",Framework!G127+1))</f>
        <v>#N/A</v>
      </c>
      <c r="H128" s="98" t="e">
        <f t="shared" ca="1" si="5"/>
        <v>#N/A</v>
      </c>
      <c r="I128" s="98" t="e">
        <f t="shared" ca="1" si="8"/>
        <v>#N/A</v>
      </c>
    </row>
    <row r="129" spans="1:9" s="103" customFormat="1" x14ac:dyDescent="0.2">
      <c r="A129" s="98" t="str">
        <f>IF(ImpactInCmp!C124&lt;&gt;"",ImpactInCmp!C124,"")</f>
        <v/>
      </c>
      <c r="B129" s="98" t="str">
        <f>IF(OutcomeInCmp!C124&lt;&gt;"",OutcomeInCmp!C124,"")</f>
        <v/>
      </c>
      <c r="C129" s="102" t="e">
        <f ca="1">IFERROR(VLOOKUP(ROW(),ModInCmp!D:I,6,FALSE),IF(ROW()-MATCH(E129,Framework!E:E,0)&gt;=VLOOKUP(MATCH(E129,Framework!E:E,0),ModInCmp!D:H,5,FALSE),"",Framework!C128+1))</f>
        <v>#N/A</v>
      </c>
      <c r="D129" s="98" t="e">
        <f t="shared" ca="1" si="9"/>
        <v>#N/A</v>
      </c>
      <c r="E129" s="102">
        <f ca="1">IFERROR(VLOOKUP(ROW(),ModInCmp!D:I,2,FALSE),Framework!E128)</f>
        <v>0</v>
      </c>
      <c r="F129" s="105" t="str">
        <f ca="1">IF(E129&lt;&gt;E128,VLOOKUP(E129,CatModules!B:C,2,FALSE),"")</f>
        <v/>
      </c>
      <c r="G129" s="97" t="e">
        <f ca="1">IFERROR(VLOOKUP(ROW(),ModInCmp!D:G,4,FALSE),IF(ROW()-MATCH(E129,Framework!E:E,0)&gt;=VLOOKUP(MATCH(E129,Framework!E:E,0),ModInCmp!D:F,3,FALSE),"",Framework!G128+1))</f>
        <v>#N/A</v>
      </c>
      <c r="H129" s="98" t="e">
        <f t="shared" ca="1" si="5"/>
        <v>#N/A</v>
      </c>
      <c r="I129" s="98" t="e">
        <f t="shared" ca="1" si="8"/>
        <v>#N/A</v>
      </c>
    </row>
    <row r="130" spans="1:9" s="103" customFormat="1" x14ac:dyDescent="0.2">
      <c r="A130" s="98" t="str">
        <f>IF(ImpactInCmp!C125&lt;&gt;"",ImpactInCmp!C125,"")</f>
        <v/>
      </c>
      <c r="B130" s="98" t="str">
        <f>IF(OutcomeInCmp!C125&lt;&gt;"",OutcomeInCmp!C125,"")</f>
        <v/>
      </c>
      <c r="C130" s="102" t="e">
        <f ca="1">IFERROR(VLOOKUP(ROW(),ModInCmp!D:I,6,FALSE),IF(ROW()-MATCH(E130,Framework!E:E,0)&gt;=VLOOKUP(MATCH(E130,Framework!E:E,0),ModInCmp!D:H,5,FALSE),"",Framework!C129+1))</f>
        <v>#N/A</v>
      </c>
      <c r="D130" s="98" t="e">
        <f t="shared" ca="1" si="9"/>
        <v>#N/A</v>
      </c>
      <c r="E130" s="102">
        <f ca="1">IFERROR(VLOOKUP(ROW(),ModInCmp!D:I,2,FALSE),Framework!E129)</f>
        <v>0</v>
      </c>
      <c r="F130" s="105" t="str">
        <f ca="1">IF(E130&lt;&gt;E129,VLOOKUP(E130,CatModules!B:C,2,FALSE),"")</f>
        <v/>
      </c>
      <c r="G130" s="97" t="e">
        <f ca="1">IFERROR(VLOOKUP(ROW(),ModInCmp!D:G,4,FALSE),IF(ROW()-MATCH(E130,Framework!E:E,0)&gt;=VLOOKUP(MATCH(E130,Framework!E:E,0),ModInCmp!D:F,3,FALSE),"",Framework!G129+1))</f>
        <v>#N/A</v>
      </c>
      <c r="H130" s="98" t="e">
        <f t="shared" ca="1" si="5"/>
        <v>#N/A</v>
      </c>
      <c r="I130" s="98" t="e">
        <f t="shared" ca="1" si="8"/>
        <v>#N/A</v>
      </c>
    </row>
    <row r="131" spans="1:9" s="103" customFormat="1" x14ac:dyDescent="0.2">
      <c r="A131" s="98" t="str">
        <f>IF(ImpactInCmp!C126&lt;&gt;"",ImpactInCmp!C126,"")</f>
        <v/>
      </c>
      <c r="B131" s="98" t="str">
        <f>IF(OutcomeInCmp!C126&lt;&gt;"",OutcomeInCmp!C126,"")</f>
        <v/>
      </c>
      <c r="C131" s="102" t="e">
        <f ca="1">IFERROR(VLOOKUP(ROW(),ModInCmp!D:I,6,FALSE),IF(ROW()-MATCH(E131,Framework!E:E,0)&gt;=VLOOKUP(MATCH(E131,Framework!E:E,0),ModInCmp!D:H,5,FALSE),"",Framework!C130+1))</f>
        <v>#N/A</v>
      </c>
      <c r="D131" s="98" t="e">
        <f t="shared" ca="1" si="9"/>
        <v>#N/A</v>
      </c>
      <c r="E131" s="102">
        <f ca="1">IFERROR(VLOOKUP(ROW(),ModInCmp!D:I,2,FALSE),Framework!E130)</f>
        <v>0</v>
      </c>
      <c r="F131" s="105" t="str">
        <f ca="1">IF(E131&lt;&gt;E130,VLOOKUP(E131,CatModules!B:C,2,FALSE),"")</f>
        <v/>
      </c>
      <c r="G131" s="97" t="e">
        <f ca="1">IFERROR(VLOOKUP(ROW(),ModInCmp!D:G,4,FALSE),IF(ROW()-MATCH(E131,Framework!E:E,0)&gt;=VLOOKUP(MATCH(E131,Framework!E:E,0),ModInCmp!D:F,3,FALSE),"",Framework!G130+1))</f>
        <v>#N/A</v>
      </c>
      <c r="H131" s="98" t="e">
        <f t="shared" ca="1" si="5"/>
        <v>#N/A</v>
      </c>
      <c r="I131" s="98" t="e">
        <f t="shared" ca="1" si="8"/>
        <v>#N/A</v>
      </c>
    </row>
    <row r="132" spans="1:9" s="103" customFormat="1" x14ac:dyDescent="0.2">
      <c r="A132" s="98" t="str">
        <f>IF(ImpactInCmp!C127&lt;&gt;"",ImpactInCmp!C127,"")</f>
        <v/>
      </c>
      <c r="B132" s="98" t="str">
        <f>IF(OutcomeInCmp!C127&lt;&gt;"",OutcomeInCmp!C127,"")</f>
        <v/>
      </c>
      <c r="C132" s="102" t="e">
        <f ca="1">IFERROR(VLOOKUP(ROW(),ModInCmp!D:I,6,FALSE),IF(ROW()-MATCH(E132,Framework!E:E,0)&gt;=VLOOKUP(MATCH(E132,Framework!E:E,0),ModInCmp!D:H,5,FALSE),"",Framework!C131+1))</f>
        <v>#N/A</v>
      </c>
      <c r="D132" s="98" t="e">
        <f t="shared" ca="1" si="9"/>
        <v>#N/A</v>
      </c>
      <c r="E132" s="102">
        <f ca="1">IFERROR(VLOOKUP(ROW(),ModInCmp!D:I,2,FALSE),Framework!E131)</f>
        <v>0</v>
      </c>
      <c r="F132" s="105" t="str">
        <f ca="1">IF(E132&lt;&gt;E131,VLOOKUP(E132,CatModules!B:C,2,FALSE),"")</f>
        <v/>
      </c>
      <c r="G132" s="97" t="e">
        <f ca="1">IFERROR(VLOOKUP(ROW(),ModInCmp!D:G,4,FALSE),IF(ROW()-MATCH(E132,Framework!E:E,0)&gt;=VLOOKUP(MATCH(E132,Framework!E:E,0),ModInCmp!D:F,3,FALSE),"",Framework!G131+1))</f>
        <v>#N/A</v>
      </c>
      <c r="H132" s="98" t="e">
        <f t="shared" ca="1" si="5"/>
        <v>#N/A</v>
      </c>
      <c r="I132" s="98" t="e">
        <f t="shared" ca="1" si="8"/>
        <v>#N/A</v>
      </c>
    </row>
    <row r="133" spans="1:9" s="103" customFormat="1" x14ac:dyDescent="0.2">
      <c r="A133" s="98" t="str">
        <f>IF(ImpactInCmp!C128&lt;&gt;"",ImpactInCmp!C128,"")</f>
        <v/>
      </c>
      <c r="B133" s="98" t="str">
        <f>IF(OutcomeInCmp!C128&lt;&gt;"",OutcomeInCmp!C128,"")</f>
        <v/>
      </c>
      <c r="C133" s="102" t="e">
        <f ca="1">IFERROR(VLOOKUP(ROW(),ModInCmp!D:I,6,FALSE),IF(ROW()-MATCH(E133,Framework!E:E,0)&gt;=VLOOKUP(MATCH(E133,Framework!E:E,0),ModInCmp!D:H,5,FALSE),"",Framework!C132+1))</f>
        <v>#N/A</v>
      </c>
      <c r="D133" s="98" t="e">
        <f t="shared" ca="1" si="9"/>
        <v>#N/A</v>
      </c>
      <c r="E133" s="102">
        <f ca="1">IFERROR(VLOOKUP(ROW(),ModInCmp!D:I,2,FALSE),Framework!E132)</f>
        <v>0</v>
      </c>
      <c r="F133" s="105" t="str">
        <f ca="1">IF(E133&lt;&gt;E132,VLOOKUP(E133,CatModules!B:C,2,FALSE),"")</f>
        <v/>
      </c>
      <c r="G133" s="97" t="e">
        <f ca="1">IFERROR(VLOOKUP(ROW(),ModInCmp!D:G,4,FALSE),IF(ROW()-MATCH(E133,Framework!E:E,0)&gt;=VLOOKUP(MATCH(E133,Framework!E:E,0),ModInCmp!D:F,3,FALSE),"",Framework!G132+1))</f>
        <v>#N/A</v>
      </c>
      <c r="H133" s="98" t="e">
        <f t="shared" ca="1" si="5"/>
        <v>#N/A</v>
      </c>
      <c r="I133" s="98" t="e">
        <f t="shared" ca="1" si="8"/>
        <v>#N/A</v>
      </c>
    </row>
    <row r="134" spans="1:9" s="103" customFormat="1" x14ac:dyDescent="0.2">
      <c r="A134" s="98" t="str">
        <f>IF(ImpactInCmp!C129&lt;&gt;"",ImpactInCmp!C129,"")</f>
        <v/>
      </c>
      <c r="B134" s="98" t="str">
        <f>IF(OutcomeInCmp!C129&lt;&gt;"",OutcomeInCmp!C129,"")</f>
        <v/>
      </c>
      <c r="C134" s="102" t="e">
        <f ca="1">IFERROR(VLOOKUP(ROW(),ModInCmp!D:I,6,FALSE),IF(ROW()-MATCH(E134,Framework!E:E,0)&gt;=VLOOKUP(MATCH(E134,Framework!E:E,0),ModInCmp!D:H,5,FALSE),"",Framework!C133+1))</f>
        <v>#N/A</v>
      </c>
      <c r="D134" s="98" t="e">
        <f t="shared" ca="1" si="9"/>
        <v>#N/A</v>
      </c>
      <c r="E134" s="102">
        <f ca="1">IFERROR(VLOOKUP(ROW(),ModInCmp!D:I,2,FALSE),Framework!E133)</f>
        <v>0</v>
      </c>
      <c r="F134" s="105" t="str">
        <f ca="1">IF(E134&lt;&gt;E133,VLOOKUP(E134,CatModules!B:C,2,FALSE),"")</f>
        <v/>
      </c>
      <c r="G134" s="97" t="e">
        <f ca="1">IFERROR(VLOOKUP(ROW(),ModInCmp!D:G,4,FALSE),IF(ROW()-MATCH(E134,Framework!E:E,0)&gt;=VLOOKUP(MATCH(E134,Framework!E:E,0),ModInCmp!D:F,3,FALSE),"",Framework!G133+1))</f>
        <v>#N/A</v>
      </c>
      <c r="H134" s="98" t="e">
        <f t="shared" ca="1" si="5"/>
        <v>#N/A</v>
      </c>
      <c r="I134" s="98" t="e">
        <f t="shared" ca="1" si="8"/>
        <v>#N/A</v>
      </c>
    </row>
    <row r="135" spans="1:9" s="103" customFormat="1" x14ac:dyDescent="0.2">
      <c r="A135" s="98" t="str">
        <f>IF(ImpactInCmp!C130&lt;&gt;"",ImpactInCmp!C130,"")</f>
        <v/>
      </c>
      <c r="B135" s="98" t="str">
        <f>IF(OutcomeInCmp!C130&lt;&gt;"",OutcomeInCmp!C130,"")</f>
        <v/>
      </c>
      <c r="C135" s="102" t="e">
        <f ca="1">IFERROR(VLOOKUP(ROW(),ModInCmp!D:I,6,FALSE),IF(ROW()-MATCH(E135,Framework!E:E,0)&gt;=VLOOKUP(MATCH(E135,Framework!E:E,0),ModInCmp!D:H,5,FALSE),"",Framework!C134+1))</f>
        <v>#N/A</v>
      </c>
      <c r="D135" s="98" t="e">
        <f t="shared" ca="1" si="9"/>
        <v>#N/A</v>
      </c>
      <c r="E135" s="102">
        <f ca="1">IFERROR(VLOOKUP(ROW(),ModInCmp!D:I,2,FALSE),Framework!E134)</f>
        <v>0</v>
      </c>
      <c r="F135" s="105" t="str">
        <f ca="1">IF(E135&lt;&gt;E134,VLOOKUP(E135,CatModules!B:C,2,FALSE),"")</f>
        <v/>
      </c>
      <c r="G135" s="97" t="e">
        <f ca="1">IFERROR(VLOOKUP(ROW(),ModInCmp!D:G,4,FALSE),IF(ROW()-MATCH(E135,Framework!E:E,0)&gt;=VLOOKUP(MATCH(E135,Framework!E:E,0),ModInCmp!D:F,3,FALSE),"",Framework!G134+1))</f>
        <v>#N/A</v>
      </c>
      <c r="H135" s="98" t="e">
        <f t="shared" ca="1" si="5"/>
        <v>#N/A</v>
      </c>
      <c r="I135" s="98" t="e">
        <f t="shared" ca="1" si="8"/>
        <v>#N/A</v>
      </c>
    </row>
    <row r="136" spans="1:9" s="103" customFormat="1" x14ac:dyDescent="0.2">
      <c r="A136" s="98" t="str">
        <f>IF(ImpactInCmp!C131&lt;&gt;"",ImpactInCmp!C131,"")</f>
        <v/>
      </c>
      <c r="B136" s="98" t="str">
        <f>IF(OutcomeInCmp!C131&lt;&gt;"",OutcomeInCmp!C131,"")</f>
        <v/>
      </c>
      <c r="C136" s="102" t="e">
        <f ca="1">IFERROR(VLOOKUP(ROW(),ModInCmp!D:I,6,FALSE),IF(ROW()-MATCH(E136,Framework!E:E,0)&gt;=VLOOKUP(MATCH(E136,Framework!E:E,0),ModInCmp!D:H,5,FALSE),"",Framework!C135+1))</f>
        <v>#N/A</v>
      </c>
      <c r="D136" s="98" t="e">
        <f t="shared" ref="D136:D199" ca="1" si="10">IF(C136&lt;&gt;"",INDIRECT(ADDRESS(C136,4,1,1,"CatCoverage")),"")</f>
        <v>#N/A</v>
      </c>
      <c r="E136" s="102">
        <f ca="1">IFERROR(VLOOKUP(ROW(),ModInCmp!D:I,2,FALSE),Framework!E135)</f>
        <v>0</v>
      </c>
      <c r="F136" s="105" t="str">
        <f ca="1">IF(E136&lt;&gt;E135,VLOOKUP(E136,CatModules!B:C,2,FALSE),"")</f>
        <v/>
      </c>
      <c r="G136" s="97" t="e">
        <f ca="1">IFERROR(VLOOKUP(ROW(),ModInCmp!D:G,4,FALSE),IF(ROW()-MATCH(E136,Framework!E:E,0)&gt;=VLOOKUP(MATCH(E136,Framework!E:E,0),ModInCmp!D:F,3,FALSE),"",Framework!G135+1))</f>
        <v>#N/A</v>
      </c>
      <c r="H136" s="98" t="e">
        <f t="shared" ref="H136:H199" ca="1" si="11">IF(G136&lt;&gt;"",INDIRECT(ADDRESS(G136,4,1,1,"CatInt")),"")</f>
        <v>#N/A</v>
      </c>
      <c r="I136" s="98" t="e">
        <f t="shared" ca="1" si="8"/>
        <v>#N/A</v>
      </c>
    </row>
    <row r="137" spans="1:9" s="103" customFormat="1" x14ac:dyDescent="0.2">
      <c r="A137" s="98" t="str">
        <f>IF(ImpactInCmp!C132&lt;&gt;"",ImpactInCmp!C132,"")</f>
        <v/>
      </c>
      <c r="B137" s="98" t="str">
        <f>IF(OutcomeInCmp!C132&lt;&gt;"",OutcomeInCmp!C132,"")</f>
        <v/>
      </c>
      <c r="C137" s="102" t="e">
        <f ca="1">IFERROR(VLOOKUP(ROW(),ModInCmp!D:I,6,FALSE),IF(ROW()-MATCH(E137,Framework!E:E,0)&gt;=VLOOKUP(MATCH(E137,Framework!E:E,0),ModInCmp!D:H,5,FALSE),"",Framework!C136+1))</f>
        <v>#N/A</v>
      </c>
      <c r="D137" s="98" t="e">
        <f t="shared" ca="1" si="10"/>
        <v>#N/A</v>
      </c>
      <c r="E137" s="102">
        <f ca="1">IFERROR(VLOOKUP(ROW(),ModInCmp!D:I,2,FALSE),Framework!E136)</f>
        <v>0</v>
      </c>
      <c r="F137" s="105" t="str">
        <f ca="1">IF(E137&lt;&gt;E136,VLOOKUP(E137,CatModules!B:C,2,FALSE),"")</f>
        <v/>
      </c>
      <c r="G137" s="97" t="e">
        <f ca="1">IFERROR(VLOOKUP(ROW(),ModInCmp!D:G,4,FALSE),IF(ROW()-MATCH(E137,Framework!E:E,0)&gt;=VLOOKUP(MATCH(E137,Framework!E:E,0),ModInCmp!D:F,3,FALSE),"",Framework!G136+1))</f>
        <v>#N/A</v>
      </c>
      <c r="H137" s="98" t="e">
        <f t="shared" ca="1" si="11"/>
        <v>#N/A</v>
      </c>
      <c r="I137" s="98" t="e">
        <f t="shared" ca="1" si="8"/>
        <v>#N/A</v>
      </c>
    </row>
    <row r="138" spans="1:9" s="103" customFormat="1" x14ac:dyDescent="0.2">
      <c r="A138" s="98" t="str">
        <f>IF(ImpactInCmp!C133&lt;&gt;"",ImpactInCmp!C133,"")</f>
        <v/>
      </c>
      <c r="B138" s="98" t="str">
        <f>IF(OutcomeInCmp!C133&lt;&gt;"",OutcomeInCmp!C133,"")</f>
        <v/>
      </c>
      <c r="C138" s="102" t="e">
        <f ca="1">IFERROR(VLOOKUP(ROW(),ModInCmp!D:I,6,FALSE),IF(ROW()-MATCH(E138,Framework!E:E,0)&gt;=VLOOKUP(MATCH(E138,Framework!E:E,0),ModInCmp!D:H,5,FALSE),"",Framework!C137+1))</f>
        <v>#N/A</v>
      </c>
      <c r="D138" s="98" t="e">
        <f t="shared" ca="1" si="10"/>
        <v>#N/A</v>
      </c>
      <c r="E138" s="102">
        <f ca="1">IFERROR(VLOOKUP(ROW(),ModInCmp!D:I,2,FALSE),Framework!E137)</f>
        <v>0</v>
      </c>
      <c r="F138" s="105" t="str">
        <f ca="1">IF(E138&lt;&gt;E137,VLOOKUP(E138,CatModules!B:C,2,FALSE),"")</f>
        <v/>
      </c>
      <c r="G138" s="97" t="e">
        <f ca="1">IFERROR(VLOOKUP(ROW(),ModInCmp!D:G,4,FALSE),IF(ROW()-MATCH(E138,Framework!E:E,0)&gt;=VLOOKUP(MATCH(E138,Framework!E:E,0),ModInCmp!D:F,3,FALSE),"",Framework!G137+1))</f>
        <v>#N/A</v>
      </c>
      <c r="H138" s="98" t="e">
        <f t="shared" ca="1" si="11"/>
        <v>#N/A</v>
      </c>
      <c r="I138" s="98" t="e">
        <f t="shared" ca="1" si="8"/>
        <v>#N/A</v>
      </c>
    </row>
    <row r="139" spans="1:9" s="103" customFormat="1" x14ac:dyDescent="0.2">
      <c r="A139" s="98" t="str">
        <f>IF(ImpactInCmp!C134&lt;&gt;"",ImpactInCmp!C134,"")</f>
        <v/>
      </c>
      <c r="B139" s="98" t="str">
        <f>IF(OutcomeInCmp!C134&lt;&gt;"",OutcomeInCmp!C134,"")</f>
        <v/>
      </c>
      <c r="C139" s="102" t="e">
        <f ca="1">IFERROR(VLOOKUP(ROW(),ModInCmp!D:I,6,FALSE),IF(ROW()-MATCH(E139,Framework!E:E,0)&gt;=VLOOKUP(MATCH(E139,Framework!E:E,0),ModInCmp!D:H,5,FALSE),"",Framework!C138+1))</f>
        <v>#N/A</v>
      </c>
      <c r="D139" s="98" t="e">
        <f t="shared" ca="1" si="10"/>
        <v>#N/A</v>
      </c>
      <c r="E139" s="102">
        <f ca="1">IFERROR(VLOOKUP(ROW(),ModInCmp!D:I,2,FALSE),Framework!E138)</f>
        <v>0</v>
      </c>
      <c r="F139" s="105" t="str">
        <f ca="1">IF(E139&lt;&gt;E138,VLOOKUP(E139,CatModules!B:C,2,FALSE),"")</f>
        <v/>
      </c>
      <c r="G139" s="97" t="e">
        <f ca="1">IFERROR(VLOOKUP(ROW(),ModInCmp!D:G,4,FALSE),IF(ROW()-MATCH(E139,Framework!E:E,0)&gt;=VLOOKUP(MATCH(E139,Framework!E:E,0),ModInCmp!D:F,3,FALSE),"",Framework!G138+1))</f>
        <v>#N/A</v>
      </c>
      <c r="H139" s="98" t="e">
        <f t="shared" ca="1" si="11"/>
        <v>#N/A</v>
      </c>
      <c r="I139" s="98" t="e">
        <f t="shared" ca="1" si="8"/>
        <v>#N/A</v>
      </c>
    </row>
    <row r="140" spans="1:9" s="103" customFormat="1" x14ac:dyDescent="0.2">
      <c r="A140" s="98" t="str">
        <f>IF(ImpactInCmp!C135&lt;&gt;"",ImpactInCmp!C135,"")</f>
        <v/>
      </c>
      <c r="B140" s="98" t="str">
        <f>IF(OutcomeInCmp!C135&lt;&gt;"",OutcomeInCmp!C135,"")</f>
        <v/>
      </c>
      <c r="C140" s="102" t="e">
        <f ca="1">IFERROR(VLOOKUP(ROW(),ModInCmp!D:I,6,FALSE),IF(ROW()-MATCH(E140,Framework!E:E,0)&gt;=VLOOKUP(MATCH(E140,Framework!E:E,0),ModInCmp!D:H,5,FALSE),"",Framework!C139+1))</f>
        <v>#N/A</v>
      </c>
      <c r="D140" s="98" t="e">
        <f t="shared" ca="1" si="10"/>
        <v>#N/A</v>
      </c>
      <c r="E140" s="102">
        <f ca="1">IFERROR(VLOOKUP(ROW(),ModInCmp!D:I,2,FALSE),Framework!E139)</f>
        <v>0</v>
      </c>
      <c r="F140" s="105" t="str">
        <f ca="1">IF(E140&lt;&gt;E139,VLOOKUP(E140,CatModules!B:C,2,FALSE),"")</f>
        <v/>
      </c>
      <c r="G140" s="97" t="e">
        <f ca="1">IFERROR(VLOOKUP(ROW(),ModInCmp!D:G,4,FALSE),IF(ROW()-MATCH(E140,Framework!E:E,0)&gt;=VLOOKUP(MATCH(E140,Framework!E:E,0),ModInCmp!D:F,3,FALSE),"",Framework!G139+1))</f>
        <v>#N/A</v>
      </c>
      <c r="H140" s="98" t="e">
        <f t="shared" ca="1" si="11"/>
        <v>#N/A</v>
      </c>
      <c r="I140" s="98" t="e">
        <f t="shared" ca="1" si="8"/>
        <v>#N/A</v>
      </c>
    </row>
    <row r="141" spans="1:9" s="103" customFormat="1" x14ac:dyDescent="0.2">
      <c r="A141" s="98" t="str">
        <f>IF(ImpactInCmp!C136&lt;&gt;"",ImpactInCmp!C136,"")</f>
        <v/>
      </c>
      <c r="B141" s="98" t="str">
        <f>IF(OutcomeInCmp!C136&lt;&gt;"",OutcomeInCmp!C136,"")</f>
        <v/>
      </c>
      <c r="C141" s="102" t="e">
        <f ca="1">IFERROR(VLOOKUP(ROW(),ModInCmp!D:I,6,FALSE),IF(ROW()-MATCH(E141,Framework!E:E,0)&gt;=VLOOKUP(MATCH(E141,Framework!E:E,0),ModInCmp!D:H,5,FALSE),"",Framework!C140+1))</f>
        <v>#N/A</v>
      </c>
      <c r="D141" s="98" t="e">
        <f t="shared" ca="1" si="10"/>
        <v>#N/A</v>
      </c>
      <c r="E141" s="102">
        <f ca="1">IFERROR(VLOOKUP(ROW(),ModInCmp!D:I,2,FALSE),Framework!E140)</f>
        <v>0</v>
      </c>
      <c r="F141" s="105" t="str">
        <f ca="1">IF(E141&lt;&gt;E140,VLOOKUP(E141,CatModules!B:C,2,FALSE),"")</f>
        <v/>
      </c>
      <c r="G141" s="97" t="e">
        <f ca="1">IFERROR(VLOOKUP(ROW(),ModInCmp!D:G,4,FALSE),IF(ROW()-MATCH(E141,Framework!E:E,0)&gt;=VLOOKUP(MATCH(E141,Framework!E:E,0),ModInCmp!D:F,3,FALSE),"",Framework!G140+1))</f>
        <v>#N/A</v>
      </c>
      <c r="H141" s="98" t="e">
        <f t="shared" ca="1" si="11"/>
        <v>#N/A</v>
      </c>
      <c r="I141" s="98" t="e">
        <f t="shared" ca="1" si="8"/>
        <v>#N/A</v>
      </c>
    </row>
    <row r="142" spans="1:9" s="103" customFormat="1" x14ac:dyDescent="0.2">
      <c r="A142" s="98" t="str">
        <f>IF(ImpactInCmp!C137&lt;&gt;"",ImpactInCmp!C137,"")</f>
        <v/>
      </c>
      <c r="B142" s="98" t="str">
        <f>IF(OutcomeInCmp!C137&lt;&gt;"",OutcomeInCmp!C137,"")</f>
        <v/>
      </c>
      <c r="C142" s="102" t="e">
        <f ca="1">IFERROR(VLOOKUP(ROW(),ModInCmp!D:I,6,FALSE),IF(ROW()-MATCH(E142,Framework!E:E,0)&gt;=VLOOKUP(MATCH(E142,Framework!E:E,0),ModInCmp!D:H,5,FALSE),"",Framework!C141+1))</f>
        <v>#N/A</v>
      </c>
      <c r="D142" s="98" t="e">
        <f t="shared" ca="1" si="10"/>
        <v>#N/A</v>
      </c>
      <c r="E142" s="102">
        <f ca="1">IFERROR(VLOOKUP(ROW(),ModInCmp!D:I,2,FALSE),Framework!E141)</f>
        <v>0</v>
      </c>
      <c r="F142" s="105" t="str">
        <f ca="1">IF(E142&lt;&gt;E141,VLOOKUP(E142,CatModules!B:C,2,FALSE),"")</f>
        <v/>
      </c>
      <c r="G142" s="97" t="e">
        <f ca="1">IFERROR(VLOOKUP(ROW(),ModInCmp!D:G,4,FALSE),IF(ROW()-MATCH(E142,Framework!E:E,0)&gt;=VLOOKUP(MATCH(E142,Framework!E:E,0),ModInCmp!D:F,3,FALSE),"",Framework!G141+1))</f>
        <v>#N/A</v>
      </c>
      <c r="H142" s="98" t="e">
        <f t="shared" ca="1" si="11"/>
        <v>#N/A</v>
      </c>
      <c r="I142" s="98" t="e">
        <f t="shared" ca="1" si="8"/>
        <v>#N/A</v>
      </c>
    </row>
    <row r="143" spans="1:9" s="103" customFormat="1" x14ac:dyDescent="0.2">
      <c r="A143" s="98" t="str">
        <f>IF(ImpactInCmp!C138&lt;&gt;"",ImpactInCmp!C138,"")</f>
        <v/>
      </c>
      <c r="B143" s="98" t="str">
        <f>IF(OutcomeInCmp!C138&lt;&gt;"",OutcomeInCmp!C138,"")</f>
        <v/>
      </c>
      <c r="C143" s="102" t="e">
        <f ca="1">IFERROR(VLOOKUP(ROW(),ModInCmp!D:I,6,FALSE),IF(ROW()-MATCH(E143,Framework!E:E,0)&gt;=VLOOKUP(MATCH(E143,Framework!E:E,0),ModInCmp!D:H,5,FALSE),"",Framework!C142+1))</f>
        <v>#N/A</v>
      </c>
      <c r="D143" s="98" t="e">
        <f t="shared" ca="1" si="10"/>
        <v>#N/A</v>
      </c>
      <c r="E143" s="102">
        <f ca="1">IFERROR(VLOOKUP(ROW(),ModInCmp!D:I,2,FALSE),Framework!E142)</f>
        <v>0</v>
      </c>
      <c r="F143" s="105" t="str">
        <f ca="1">IF(E143&lt;&gt;E142,VLOOKUP(E143,CatModules!B:C,2,FALSE),"")</f>
        <v/>
      </c>
      <c r="G143" s="97" t="e">
        <f ca="1">IFERROR(VLOOKUP(ROW(),ModInCmp!D:G,4,FALSE),IF(ROW()-MATCH(E143,Framework!E:E,0)&gt;=VLOOKUP(MATCH(E143,Framework!E:E,0),ModInCmp!D:F,3,FALSE),"",Framework!G142+1))</f>
        <v>#N/A</v>
      </c>
      <c r="H143" s="98" t="e">
        <f t="shared" ca="1" si="11"/>
        <v>#N/A</v>
      </c>
      <c r="I143" s="98" t="e">
        <f t="shared" ca="1" si="8"/>
        <v>#N/A</v>
      </c>
    </row>
    <row r="144" spans="1:9" s="103" customFormat="1" x14ac:dyDescent="0.2">
      <c r="A144" s="98" t="str">
        <f>IF(ImpactInCmp!C139&lt;&gt;"",ImpactInCmp!C139,"")</f>
        <v/>
      </c>
      <c r="B144" s="98" t="str">
        <f>IF(OutcomeInCmp!C139&lt;&gt;"",OutcomeInCmp!C139,"")</f>
        <v/>
      </c>
      <c r="C144" s="102" t="e">
        <f ca="1">IFERROR(VLOOKUP(ROW(),ModInCmp!D:I,6,FALSE),IF(ROW()-MATCH(E144,Framework!E:E,0)&gt;=VLOOKUP(MATCH(E144,Framework!E:E,0),ModInCmp!D:H,5,FALSE),"",Framework!C143+1))</f>
        <v>#N/A</v>
      </c>
      <c r="D144" s="98" t="e">
        <f t="shared" ca="1" si="10"/>
        <v>#N/A</v>
      </c>
      <c r="E144" s="102">
        <f ca="1">IFERROR(VLOOKUP(ROW(),ModInCmp!D:I,2,FALSE),Framework!E143)</f>
        <v>0</v>
      </c>
      <c r="F144" s="105" t="str">
        <f ca="1">IF(E144&lt;&gt;E143,VLOOKUP(E144,CatModules!B:C,2,FALSE),"")</f>
        <v/>
      </c>
      <c r="G144" s="97" t="e">
        <f ca="1">IFERROR(VLOOKUP(ROW(),ModInCmp!D:G,4,FALSE),IF(ROW()-MATCH(E144,Framework!E:E,0)&gt;=VLOOKUP(MATCH(E144,Framework!E:E,0),ModInCmp!D:F,3,FALSE),"",Framework!G143+1))</f>
        <v>#N/A</v>
      </c>
      <c r="H144" s="98" t="e">
        <f t="shared" ca="1" si="11"/>
        <v>#N/A</v>
      </c>
      <c r="I144" s="98" t="e">
        <f t="shared" ca="1" si="8"/>
        <v>#N/A</v>
      </c>
    </row>
    <row r="145" spans="1:9" s="103" customFormat="1" x14ac:dyDescent="0.2">
      <c r="A145" s="98" t="str">
        <f>IF(ImpactInCmp!C140&lt;&gt;"",ImpactInCmp!C140,"")</f>
        <v/>
      </c>
      <c r="B145" s="98" t="str">
        <f>IF(OutcomeInCmp!C140&lt;&gt;"",OutcomeInCmp!C140,"")</f>
        <v/>
      </c>
      <c r="C145" s="102" t="e">
        <f ca="1">IFERROR(VLOOKUP(ROW(),ModInCmp!D:I,6,FALSE),IF(ROW()-MATCH(E145,Framework!E:E,0)&gt;=VLOOKUP(MATCH(E145,Framework!E:E,0),ModInCmp!D:H,5,FALSE),"",Framework!C144+1))</f>
        <v>#N/A</v>
      </c>
      <c r="D145" s="98" t="e">
        <f t="shared" ca="1" si="10"/>
        <v>#N/A</v>
      </c>
      <c r="E145" s="102">
        <f ca="1">IFERROR(VLOOKUP(ROW(),ModInCmp!D:I,2,FALSE),Framework!E144)</f>
        <v>0</v>
      </c>
      <c r="F145" s="105" t="str">
        <f ca="1">IF(E145&lt;&gt;E144,VLOOKUP(E145,CatModules!B:C,2,FALSE),"")</f>
        <v/>
      </c>
      <c r="G145" s="97" t="e">
        <f ca="1">IFERROR(VLOOKUP(ROW(),ModInCmp!D:G,4,FALSE),IF(ROW()-MATCH(E145,Framework!E:E,0)&gt;=VLOOKUP(MATCH(E145,Framework!E:E,0),ModInCmp!D:F,3,FALSE),"",Framework!G144+1))</f>
        <v>#N/A</v>
      </c>
      <c r="H145" s="98" t="e">
        <f t="shared" ca="1" si="11"/>
        <v>#N/A</v>
      </c>
      <c r="I145" s="98" t="e">
        <f t="shared" ca="1" si="8"/>
        <v>#N/A</v>
      </c>
    </row>
    <row r="146" spans="1:9" s="103" customFormat="1" x14ac:dyDescent="0.2">
      <c r="A146" s="98" t="str">
        <f>IF(ImpactInCmp!C141&lt;&gt;"",ImpactInCmp!C141,"")</f>
        <v/>
      </c>
      <c r="B146" s="98" t="str">
        <f>IF(OutcomeInCmp!C141&lt;&gt;"",OutcomeInCmp!C141,"")</f>
        <v/>
      </c>
      <c r="C146" s="102" t="e">
        <f ca="1">IFERROR(VLOOKUP(ROW(),ModInCmp!D:I,6,FALSE),IF(ROW()-MATCH(E146,Framework!E:E,0)&gt;=VLOOKUP(MATCH(E146,Framework!E:E,0),ModInCmp!D:H,5,FALSE),"",Framework!C145+1))</f>
        <v>#N/A</v>
      </c>
      <c r="D146" s="98" t="e">
        <f t="shared" ca="1" si="10"/>
        <v>#N/A</v>
      </c>
      <c r="E146" s="102">
        <f ca="1">IFERROR(VLOOKUP(ROW(),ModInCmp!D:I,2,FALSE),Framework!E145)</f>
        <v>0</v>
      </c>
      <c r="F146" s="105" t="str">
        <f ca="1">IF(E146&lt;&gt;E145,VLOOKUP(E146,CatModules!B:C,2,FALSE),"")</f>
        <v/>
      </c>
      <c r="G146" s="97" t="e">
        <f ca="1">IFERROR(VLOOKUP(ROW(),ModInCmp!D:G,4,FALSE),IF(ROW()-MATCH(E146,Framework!E:E,0)&gt;=VLOOKUP(MATCH(E146,Framework!E:E,0),ModInCmp!D:F,3,FALSE),"",Framework!G145+1))</f>
        <v>#N/A</v>
      </c>
      <c r="H146" s="98" t="e">
        <f t="shared" ca="1" si="11"/>
        <v>#N/A</v>
      </c>
      <c r="I146" s="98" t="e">
        <f t="shared" ca="1" si="8"/>
        <v>#N/A</v>
      </c>
    </row>
    <row r="147" spans="1:9" s="103" customFormat="1" x14ac:dyDescent="0.2">
      <c r="A147" s="98" t="str">
        <f>IF(ImpactInCmp!C142&lt;&gt;"",ImpactInCmp!C142,"")</f>
        <v/>
      </c>
      <c r="B147" s="98" t="str">
        <f>IF(OutcomeInCmp!C142&lt;&gt;"",OutcomeInCmp!C142,"")</f>
        <v/>
      </c>
      <c r="C147" s="102" t="e">
        <f ca="1">IFERROR(VLOOKUP(ROW(),ModInCmp!D:I,6,FALSE),IF(ROW()-MATCH(E147,Framework!E:E,0)&gt;=VLOOKUP(MATCH(E147,Framework!E:E,0),ModInCmp!D:H,5,FALSE),"",Framework!C146+1))</f>
        <v>#N/A</v>
      </c>
      <c r="D147" s="98" t="e">
        <f t="shared" ca="1" si="10"/>
        <v>#N/A</v>
      </c>
      <c r="E147" s="102">
        <f ca="1">IFERROR(VLOOKUP(ROW(),ModInCmp!D:I,2,FALSE),Framework!E146)</f>
        <v>0</v>
      </c>
      <c r="F147" s="105" t="str">
        <f ca="1">IF(E147&lt;&gt;E146,VLOOKUP(E147,CatModules!B:C,2,FALSE),"")</f>
        <v/>
      </c>
      <c r="G147" s="97" t="e">
        <f ca="1">IFERROR(VLOOKUP(ROW(),ModInCmp!D:G,4,FALSE),IF(ROW()-MATCH(E147,Framework!E:E,0)&gt;=VLOOKUP(MATCH(E147,Framework!E:E,0),ModInCmp!D:F,3,FALSE),"",Framework!G146+1))</f>
        <v>#N/A</v>
      </c>
      <c r="H147" s="98" t="e">
        <f t="shared" ca="1" si="11"/>
        <v>#N/A</v>
      </c>
      <c r="I147" s="98" t="e">
        <f t="shared" ca="1" si="8"/>
        <v>#N/A</v>
      </c>
    </row>
    <row r="148" spans="1:9" s="103" customFormat="1" x14ac:dyDescent="0.2">
      <c r="A148" s="98" t="str">
        <f>IF(ImpactInCmp!C143&lt;&gt;"",ImpactInCmp!C143,"")</f>
        <v/>
      </c>
      <c r="B148" s="98" t="str">
        <f>IF(OutcomeInCmp!C143&lt;&gt;"",OutcomeInCmp!C143,"")</f>
        <v/>
      </c>
      <c r="C148" s="102" t="e">
        <f ca="1">IFERROR(VLOOKUP(ROW(),ModInCmp!D:I,6,FALSE),IF(ROW()-MATCH(E148,Framework!E:E,0)&gt;=VLOOKUP(MATCH(E148,Framework!E:E,0),ModInCmp!D:H,5,FALSE),"",Framework!C147+1))</f>
        <v>#N/A</v>
      </c>
      <c r="D148" s="98" t="e">
        <f t="shared" ca="1" si="10"/>
        <v>#N/A</v>
      </c>
      <c r="E148" s="102">
        <f ca="1">IFERROR(VLOOKUP(ROW(),ModInCmp!D:I,2,FALSE),Framework!E147)</f>
        <v>0</v>
      </c>
      <c r="F148" s="105" t="str">
        <f ca="1">IF(E148&lt;&gt;E147,VLOOKUP(E148,CatModules!B:C,2,FALSE),"")</f>
        <v/>
      </c>
      <c r="G148" s="97" t="e">
        <f ca="1">IFERROR(VLOOKUP(ROW(),ModInCmp!D:G,4,FALSE),IF(ROW()-MATCH(E148,Framework!E:E,0)&gt;=VLOOKUP(MATCH(E148,Framework!E:E,0),ModInCmp!D:F,3,FALSE),"",Framework!G147+1))</f>
        <v>#N/A</v>
      </c>
      <c r="H148" s="98" t="e">
        <f t="shared" ca="1" si="11"/>
        <v>#N/A</v>
      </c>
      <c r="I148" s="98" t="e">
        <f t="shared" ca="1" si="8"/>
        <v>#N/A</v>
      </c>
    </row>
    <row r="149" spans="1:9" s="103" customFormat="1" x14ac:dyDescent="0.2">
      <c r="A149" s="98" t="str">
        <f>IF(ImpactInCmp!C144&lt;&gt;"",ImpactInCmp!C144,"")</f>
        <v/>
      </c>
      <c r="B149" s="98" t="str">
        <f>IF(OutcomeInCmp!C144&lt;&gt;"",OutcomeInCmp!C144,"")</f>
        <v/>
      </c>
      <c r="C149" s="102" t="e">
        <f ca="1">IFERROR(VLOOKUP(ROW(),ModInCmp!D:I,6,FALSE),IF(ROW()-MATCH(E149,Framework!E:E,0)&gt;=VLOOKUP(MATCH(E149,Framework!E:E,0),ModInCmp!D:H,5,FALSE),"",Framework!C148+1))</f>
        <v>#N/A</v>
      </c>
      <c r="D149" s="98" t="e">
        <f t="shared" ca="1" si="10"/>
        <v>#N/A</v>
      </c>
      <c r="E149" s="102">
        <f ca="1">IFERROR(VLOOKUP(ROW(),ModInCmp!D:I,2,FALSE),Framework!E148)</f>
        <v>0</v>
      </c>
      <c r="F149" s="105" t="str">
        <f ca="1">IF(E149&lt;&gt;E148,VLOOKUP(E149,CatModules!B:C,2,FALSE),"")</f>
        <v/>
      </c>
      <c r="G149" s="97" t="e">
        <f ca="1">IFERROR(VLOOKUP(ROW(),ModInCmp!D:G,4,FALSE),IF(ROW()-MATCH(E149,Framework!E:E,0)&gt;=VLOOKUP(MATCH(E149,Framework!E:E,0),ModInCmp!D:F,3,FALSE),"",Framework!G148+1))</f>
        <v>#N/A</v>
      </c>
      <c r="H149" s="98" t="e">
        <f t="shared" ca="1" si="11"/>
        <v>#N/A</v>
      </c>
      <c r="I149" s="98" t="e">
        <f t="shared" ca="1" si="8"/>
        <v>#N/A</v>
      </c>
    </row>
    <row r="150" spans="1:9" s="103" customFormat="1" x14ac:dyDescent="0.2">
      <c r="A150" s="98" t="str">
        <f>IF(ImpactInCmp!C145&lt;&gt;"",ImpactInCmp!C145,"")</f>
        <v/>
      </c>
      <c r="B150" s="98" t="str">
        <f>IF(OutcomeInCmp!C145&lt;&gt;"",OutcomeInCmp!C145,"")</f>
        <v/>
      </c>
      <c r="C150" s="102" t="e">
        <f ca="1">IFERROR(VLOOKUP(ROW(),ModInCmp!D:I,6,FALSE),IF(ROW()-MATCH(E150,Framework!E:E,0)&gt;=VLOOKUP(MATCH(E150,Framework!E:E,0),ModInCmp!D:H,5,FALSE),"",Framework!C149+1))</f>
        <v>#N/A</v>
      </c>
      <c r="D150" s="98" t="e">
        <f t="shared" ca="1" si="10"/>
        <v>#N/A</v>
      </c>
      <c r="E150" s="102">
        <f ca="1">IFERROR(VLOOKUP(ROW(),ModInCmp!D:I,2,FALSE),Framework!E149)</f>
        <v>0</v>
      </c>
      <c r="F150" s="105" t="str">
        <f ca="1">IF(E150&lt;&gt;E149,VLOOKUP(E150,CatModules!B:C,2,FALSE),"")</f>
        <v/>
      </c>
      <c r="G150" s="97" t="e">
        <f ca="1">IFERROR(VLOOKUP(ROW(),ModInCmp!D:G,4,FALSE),IF(ROW()-MATCH(E150,Framework!E:E,0)&gt;=VLOOKUP(MATCH(E150,Framework!E:E,0),ModInCmp!D:F,3,FALSE),"",Framework!G149+1))</f>
        <v>#N/A</v>
      </c>
      <c r="H150" s="98" t="e">
        <f t="shared" ca="1" si="11"/>
        <v>#N/A</v>
      </c>
      <c r="I150" s="98" t="e">
        <f t="shared" ca="1" si="8"/>
        <v>#N/A</v>
      </c>
    </row>
    <row r="151" spans="1:9" s="103" customFormat="1" x14ac:dyDescent="0.2">
      <c r="A151" s="98" t="str">
        <f>IF(ImpactInCmp!C146&lt;&gt;"",ImpactInCmp!C146,"")</f>
        <v/>
      </c>
      <c r="B151" s="98" t="str">
        <f>IF(OutcomeInCmp!C146&lt;&gt;"",OutcomeInCmp!C146,"")</f>
        <v/>
      </c>
      <c r="C151" s="102" t="e">
        <f ca="1">IFERROR(VLOOKUP(ROW(),ModInCmp!D:I,6,FALSE),IF(ROW()-MATCH(E151,Framework!E:E,0)&gt;=VLOOKUP(MATCH(E151,Framework!E:E,0),ModInCmp!D:H,5,FALSE),"",Framework!C150+1))</f>
        <v>#N/A</v>
      </c>
      <c r="D151" s="98" t="e">
        <f t="shared" ca="1" si="10"/>
        <v>#N/A</v>
      </c>
      <c r="E151" s="102">
        <f ca="1">IFERROR(VLOOKUP(ROW(),ModInCmp!D:I,2,FALSE),Framework!E150)</f>
        <v>0</v>
      </c>
      <c r="F151" s="105" t="str">
        <f ca="1">IF(E151&lt;&gt;E150,VLOOKUP(E151,CatModules!B:C,2,FALSE),"")</f>
        <v/>
      </c>
      <c r="G151" s="97" t="e">
        <f ca="1">IFERROR(VLOOKUP(ROW(),ModInCmp!D:G,4,FALSE),IF(ROW()-MATCH(E151,Framework!E:E,0)&gt;=VLOOKUP(MATCH(E151,Framework!E:E,0),ModInCmp!D:F,3,FALSE),"",Framework!G150+1))</f>
        <v>#N/A</v>
      </c>
      <c r="H151" s="98" t="e">
        <f t="shared" ca="1" si="11"/>
        <v>#N/A</v>
      </c>
      <c r="I151" s="98" t="e">
        <f t="shared" ca="1" si="8"/>
        <v>#N/A</v>
      </c>
    </row>
    <row r="152" spans="1:9" s="103" customFormat="1" x14ac:dyDescent="0.2">
      <c r="A152" s="98" t="str">
        <f>IF(ImpactInCmp!C147&lt;&gt;"",ImpactInCmp!C147,"")</f>
        <v/>
      </c>
      <c r="B152" s="98" t="str">
        <f>IF(OutcomeInCmp!C147&lt;&gt;"",OutcomeInCmp!C147,"")</f>
        <v/>
      </c>
      <c r="C152" s="102" t="e">
        <f ca="1">IFERROR(VLOOKUP(ROW(),ModInCmp!D:I,6,FALSE),IF(ROW()-MATCH(E152,Framework!E:E,0)&gt;=VLOOKUP(MATCH(E152,Framework!E:E,0),ModInCmp!D:H,5,FALSE),"",Framework!C151+1))</f>
        <v>#N/A</v>
      </c>
      <c r="D152" s="98" t="e">
        <f t="shared" ca="1" si="10"/>
        <v>#N/A</v>
      </c>
      <c r="E152" s="102">
        <f ca="1">IFERROR(VLOOKUP(ROW(),ModInCmp!D:I,2,FALSE),Framework!E151)</f>
        <v>0</v>
      </c>
      <c r="F152" s="105" t="str">
        <f ca="1">IF(E152&lt;&gt;E151,VLOOKUP(E152,CatModules!B:C,2,FALSE),"")</f>
        <v/>
      </c>
      <c r="G152" s="97" t="e">
        <f ca="1">IFERROR(VLOOKUP(ROW(),ModInCmp!D:G,4,FALSE),IF(ROW()-MATCH(E152,Framework!E:E,0)&gt;=VLOOKUP(MATCH(E152,Framework!E:E,0),ModInCmp!D:F,3,FALSE),"",Framework!G151+1))</f>
        <v>#N/A</v>
      </c>
      <c r="H152" s="98" t="e">
        <f t="shared" ca="1" si="11"/>
        <v>#N/A</v>
      </c>
      <c r="I152" s="98" t="e">
        <f t="shared" ca="1" si="8"/>
        <v>#N/A</v>
      </c>
    </row>
    <row r="153" spans="1:9" s="103" customFormat="1" x14ac:dyDescent="0.2">
      <c r="A153" s="98" t="str">
        <f>IF(ImpactInCmp!C148&lt;&gt;"",ImpactInCmp!C148,"")</f>
        <v/>
      </c>
      <c r="B153" s="98" t="str">
        <f>IF(OutcomeInCmp!C148&lt;&gt;"",OutcomeInCmp!C148,"")</f>
        <v/>
      </c>
      <c r="C153" s="102" t="e">
        <f ca="1">IFERROR(VLOOKUP(ROW(),ModInCmp!D:I,6,FALSE),IF(ROW()-MATCH(E153,Framework!E:E,0)&gt;=VLOOKUP(MATCH(E153,Framework!E:E,0),ModInCmp!D:H,5,FALSE),"",Framework!C152+1))</f>
        <v>#N/A</v>
      </c>
      <c r="D153" s="98" t="e">
        <f t="shared" ca="1" si="10"/>
        <v>#N/A</v>
      </c>
      <c r="E153" s="102">
        <f ca="1">IFERROR(VLOOKUP(ROW(),ModInCmp!D:I,2,FALSE),Framework!E152)</f>
        <v>0</v>
      </c>
      <c r="F153" s="105" t="str">
        <f ca="1">IF(E153&lt;&gt;E152,VLOOKUP(E153,CatModules!B:C,2,FALSE),"")</f>
        <v/>
      </c>
      <c r="G153" s="97" t="e">
        <f ca="1">IFERROR(VLOOKUP(ROW(),ModInCmp!D:G,4,FALSE),IF(ROW()-MATCH(E153,Framework!E:E,0)&gt;=VLOOKUP(MATCH(E153,Framework!E:E,0),ModInCmp!D:F,3,FALSE),"",Framework!G152+1))</f>
        <v>#N/A</v>
      </c>
      <c r="H153" s="98" t="e">
        <f t="shared" ca="1" si="11"/>
        <v>#N/A</v>
      </c>
      <c r="I153" s="98" t="e">
        <f t="shared" ca="1" si="8"/>
        <v>#N/A</v>
      </c>
    </row>
    <row r="154" spans="1:9" s="103" customFormat="1" x14ac:dyDescent="0.2">
      <c r="A154" s="98" t="str">
        <f>IF(ImpactInCmp!C149&lt;&gt;"",ImpactInCmp!C149,"")</f>
        <v/>
      </c>
      <c r="B154" s="98" t="str">
        <f>IF(OutcomeInCmp!C149&lt;&gt;"",OutcomeInCmp!C149,"")</f>
        <v/>
      </c>
      <c r="C154" s="102" t="e">
        <f ca="1">IFERROR(VLOOKUP(ROW(),ModInCmp!D:I,6,FALSE),IF(ROW()-MATCH(E154,Framework!E:E,0)&gt;=VLOOKUP(MATCH(E154,Framework!E:E,0),ModInCmp!D:H,5,FALSE),"",Framework!C153+1))</f>
        <v>#N/A</v>
      </c>
      <c r="D154" s="98" t="e">
        <f t="shared" ca="1" si="10"/>
        <v>#N/A</v>
      </c>
      <c r="E154" s="102">
        <f ca="1">IFERROR(VLOOKUP(ROW(),ModInCmp!D:I,2,FALSE),Framework!E153)</f>
        <v>0</v>
      </c>
      <c r="F154" s="105" t="str">
        <f ca="1">IF(E154&lt;&gt;E153,VLOOKUP(E154,CatModules!B:C,2,FALSE),"")</f>
        <v/>
      </c>
      <c r="G154" s="97" t="e">
        <f ca="1">IFERROR(VLOOKUP(ROW(),ModInCmp!D:G,4,FALSE),IF(ROW()-MATCH(E154,Framework!E:E,0)&gt;=VLOOKUP(MATCH(E154,Framework!E:E,0),ModInCmp!D:F,3,FALSE),"",Framework!G153+1))</f>
        <v>#N/A</v>
      </c>
      <c r="H154" s="98" t="e">
        <f t="shared" ca="1" si="11"/>
        <v>#N/A</v>
      </c>
      <c r="I154" s="98" t="e">
        <f t="shared" ca="1" si="8"/>
        <v>#N/A</v>
      </c>
    </row>
    <row r="155" spans="1:9" s="103" customFormat="1" x14ac:dyDescent="0.2">
      <c r="A155" s="98" t="str">
        <f>IF(ImpactInCmp!C150&lt;&gt;"",ImpactInCmp!C150,"")</f>
        <v/>
      </c>
      <c r="B155" s="98" t="str">
        <f>IF(OutcomeInCmp!C150&lt;&gt;"",OutcomeInCmp!C150,"")</f>
        <v/>
      </c>
      <c r="C155" s="102" t="e">
        <f ca="1">IFERROR(VLOOKUP(ROW(),ModInCmp!D:I,6,FALSE),IF(ROW()-MATCH(E155,Framework!E:E,0)&gt;=VLOOKUP(MATCH(E155,Framework!E:E,0),ModInCmp!D:H,5,FALSE),"",Framework!C154+1))</f>
        <v>#N/A</v>
      </c>
      <c r="D155" s="98" t="e">
        <f t="shared" ca="1" si="10"/>
        <v>#N/A</v>
      </c>
      <c r="E155" s="102">
        <f ca="1">IFERROR(VLOOKUP(ROW(),ModInCmp!D:I,2,FALSE),Framework!E154)</f>
        <v>0</v>
      </c>
      <c r="F155" s="105" t="str">
        <f ca="1">IF(E155&lt;&gt;E154,VLOOKUP(E155,CatModules!B:C,2,FALSE),"")</f>
        <v/>
      </c>
      <c r="G155" s="97" t="e">
        <f ca="1">IFERROR(VLOOKUP(ROW(),ModInCmp!D:G,4,FALSE),IF(ROW()-MATCH(E155,Framework!E:E,0)&gt;=VLOOKUP(MATCH(E155,Framework!E:E,0),ModInCmp!D:F,3,FALSE),"",Framework!G154+1))</f>
        <v>#N/A</v>
      </c>
      <c r="H155" s="98" t="e">
        <f t="shared" ca="1" si="11"/>
        <v>#N/A</v>
      </c>
      <c r="I155" s="98" t="e">
        <f t="shared" ca="1" si="8"/>
        <v>#N/A</v>
      </c>
    </row>
    <row r="156" spans="1:9" s="103" customFormat="1" x14ac:dyDescent="0.2">
      <c r="A156" s="98" t="str">
        <f>IF(ImpactInCmp!C151&lt;&gt;"",ImpactInCmp!C151,"")</f>
        <v/>
      </c>
      <c r="B156" s="98" t="str">
        <f>IF(OutcomeInCmp!C151&lt;&gt;"",OutcomeInCmp!C151,"")</f>
        <v/>
      </c>
      <c r="C156" s="102" t="e">
        <f ca="1">IFERROR(VLOOKUP(ROW(),ModInCmp!D:I,6,FALSE),IF(ROW()-MATCH(E156,Framework!E:E,0)&gt;=VLOOKUP(MATCH(E156,Framework!E:E,0),ModInCmp!D:H,5,FALSE),"",Framework!C155+1))</f>
        <v>#N/A</v>
      </c>
      <c r="D156" s="98" t="e">
        <f t="shared" ca="1" si="10"/>
        <v>#N/A</v>
      </c>
      <c r="E156" s="102">
        <f ca="1">IFERROR(VLOOKUP(ROW(),ModInCmp!D:I,2,FALSE),Framework!E155)</f>
        <v>0</v>
      </c>
      <c r="F156" s="105" t="str">
        <f ca="1">IF(E156&lt;&gt;E155,VLOOKUP(E156,CatModules!B:C,2,FALSE),"")</f>
        <v/>
      </c>
      <c r="G156" s="97" t="e">
        <f ca="1">IFERROR(VLOOKUP(ROW(),ModInCmp!D:G,4,FALSE),IF(ROW()-MATCH(E156,Framework!E:E,0)&gt;=VLOOKUP(MATCH(E156,Framework!E:E,0),ModInCmp!D:F,3,FALSE),"",Framework!G155+1))</f>
        <v>#N/A</v>
      </c>
      <c r="H156" s="98" t="e">
        <f t="shared" ca="1" si="11"/>
        <v>#N/A</v>
      </c>
      <c r="I156" s="98" t="e">
        <f t="shared" ca="1" si="8"/>
        <v>#N/A</v>
      </c>
    </row>
    <row r="157" spans="1:9" s="103" customFormat="1" x14ac:dyDescent="0.2">
      <c r="A157" s="98" t="str">
        <f>IF(ImpactInCmp!C152&lt;&gt;"",ImpactInCmp!C152,"")</f>
        <v/>
      </c>
      <c r="B157" s="98" t="str">
        <f>IF(OutcomeInCmp!C152&lt;&gt;"",OutcomeInCmp!C152,"")</f>
        <v/>
      </c>
      <c r="C157" s="102" t="e">
        <f ca="1">IFERROR(VLOOKUP(ROW(),ModInCmp!D:I,6,FALSE),IF(ROW()-MATCH(E157,Framework!E:E,0)&gt;=VLOOKUP(MATCH(E157,Framework!E:E,0),ModInCmp!D:H,5,FALSE),"",Framework!C156+1))</f>
        <v>#N/A</v>
      </c>
      <c r="D157" s="98" t="e">
        <f t="shared" ca="1" si="10"/>
        <v>#N/A</v>
      </c>
      <c r="E157" s="102">
        <f ca="1">IFERROR(VLOOKUP(ROW(),ModInCmp!D:I,2,FALSE),Framework!E156)</f>
        <v>0</v>
      </c>
      <c r="F157" s="105" t="str">
        <f ca="1">IF(E157&lt;&gt;E156,VLOOKUP(E157,CatModules!B:C,2,FALSE),"")</f>
        <v/>
      </c>
      <c r="G157" s="97" t="e">
        <f ca="1">IFERROR(VLOOKUP(ROW(),ModInCmp!D:G,4,FALSE),IF(ROW()-MATCH(E157,Framework!E:E,0)&gt;=VLOOKUP(MATCH(E157,Framework!E:E,0),ModInCmp!D:F,3,FALSE),"",Framework!G156+1))</f>
        <v>#N/A</v>
      </c>
      <c r="H157" s="98" t="e">
        <f t="shared" ca="1" si="11"/>
        <v>#N/A</v>
      </c>
      <c r="I157" s="98" t="e">
        <f t="shared" ca="1" si="8"/>
        <v>#N/A</v>
      </c>
    </row>
    <row r="158" spans="1:9" s="103" customFormat="1" x14ac:dyDescent="0.2">
      <c r="A158" s="98" t="str">
        <f>IF(ImpactInCmp!C153&lt;&gt;"",ImpactInCmp!C153,"")</f>
        <v/>
      </c>
      <c r="B158" s="98" t="str">
        <f>IF(OutcomeInCmp!C153&lt;&gt;"",OutcomeInCmp!C153,"")</f>
        <v/>
      </c>
      <c r="C158" s="102" t="e">
        <f ca="1">IFERROR(VLOOKUP(ROW(),ModInCmp!D:I,6,FALSE),IF(ROW()-MATCH(E158,Framework!E:E,0)&gt;=VLOOKUP(MATCH(E158,Framework!E:E,0),ModInCmp!D:H,5,FALSE),"",Framework!C157+1))</f>
        <v>#N/A</v>
      </c>
      <c r="D158" s="98" t="e">
        <f t="shared" ca="1" si="10"/>
        <v>#N/A</v>
      </c>
      <c r="E158" s="102">
        <f ca="1">IFERROR(VLOOKUP(ROW(),ModInCmp!D:I,2,FALSE),Framework!E157)</f>
        <v>0</v>
      </c>
      <c r="F158" s="105" t="str">
        <f ca="1">IF(E158&lt;&gt;E157,VLOOKUP(E158,CatModules!B:C,2,FALSE),"")</f>
        <v/>
      </c>
      <c r="G158" s="97" t="e">
        <f ca="1">IFERROR(VLOOKUP(ROW(),ModInCmp!D:G,4,FALSE),IF(ROW()-MATCH(E158,Framework!E:E,0)&gt;=VLOOKUP(MATCH(E158,Framework!E:E,0),ModInCmp!D:F,3,FALSE),"",Framework!G157+1))</f>
        <v>#N/A</v>
      </c>
      <c r="H158" s="98" t="e">
        <f t="shared" ca="1" si="11"/>
        <v>#N/A</v>
      </c>
      <c r="I158" s="98" t="e">
        <f t="shared" ca="1" si="8"/>
        <v>#N/A</v>
      </c>
    </row>
    <row r="159" spans="1:9" s="103" customFormat="1" x14ac:dyDescent="0.2">
      <c r="A159" s="98" t="str">
        <f>IF(ImpactInCmp!C154&lt;&gt;"",ImpactInCmp!C154,"")</f>
        <v/>
      </c>
      <c r="B159" s="98" t="str">
        <f>IF(OutcomeInCmp!C154&lt;&gt;"",OutcomeInCmp!C154,"")</f>
        <v/>
      </c>
      <c r="C159" s="102" t="e">
        <f ca="1">IFERROR(VLOOKUP(ROW(),ModInCmp!D:I,6,FALSE),IF(ROW()-MATCH(E159,Framework!E:E,0)&gt;=VLOOKUP(MATCH(E159,Framework!E:E,0),ModInCmp!D:H,5,FALSE),"",Framework!C158+1))</f>
        <v>#N/A</v>
      </c>
      <c r="D159" s="98" t="e">
        <f t="shared" ca="1" si="10"/>
        <v>#N/A</v>
      </c>
      <c r="E159" s="102">
        <f ca="1">IFERROR(VLOOKUP(ROW(),ModInCmp!D:I,2,FALSE),Framework!E158)</f>
        <v>0</v>
      </c>
      <c r="F159" s="105" t="str">
        <f ca="1">IF(E159&lt;&gt;E158,VLOOKUP(E159,CatModules!B:C,2,FALSE),"")</f>
        <v/>
      </c>
      <c r="G159" s="97" t="e">
        <f ca="1">IFERROR(VLOOKUP(ROW(),ModInCmp!D:G,4,FALSE),IF(ROW()-MATCH(E159,Framework!E:E,0)&gt;=VLOOKUP(MATCH(E159,Framework!E:E,0),ModInCmp!D:F,3,FALSE),"",Framework!G158+1))</f>
        <v>#N/A</v>
      </c>
      <c r="H159" s="98" t="e">
        <f t="shared" ca="1" si="11"/>
        <v>#N/A</v>
      </c>
      <c r="I159" s="98" t="e">
        <f t="shared" ca="1" si="8"/>
        <v>#N/A</v>
      </c>
    </row>
    <row r="160" spans="1:9" s="103" customFormat="1" x14ac:dyDescent="0.2">
      <c r="A160" s="98" t="str">
        <f>IF(ImpactInCmp!C155&lt;&gt;"",ImpactInCmp!C155,"")</f>
        <v/>
      </c>
      <c r="B160" s="98" t="str">
        <f>IF(OutcomeInCmp!C155&lt;&gt;"",OutcomeInCmp!C155,"")</f>
        <v/>
      </c>
      <c r="C160" s="102" t="e">
        <f ca="1">IFERROR(VLOOKUP(ROW(),ModInCmp!D:I,6,FALSE),IF(ROW()-MATCH(E160,Framework!E:E,0)&gt;=VLOOKUP(MATCH(E160,Framework!E:E,0),ModInCmp!D:H,5,FALSE),"",Framework!C159+1))</f>
        <v>#N/A</v>
      </c>
      <c r="D160" s="98" t="e">
        <f t="shared" ca="1" si="10"/>
        <v>#N/A</v>
      </c>
      <c r="E160" s="102">
        <f ca="1">IFERROR(VLOOKUP(ROW(),ModInCmp!D:I,2,FALSE),Framework!E159)</f>
        <v>0</v>
      </c>
      <c r="F160" s="105" t="str">
        <f ca="1">IF(E160&lt;&gt;E159,VLOOKUP(E160,CatModules!B:C,2,FALSE),"")</f>
        <v/>
      </c>
      <c r="G160" s="97" t="e">
        <f ca="1">IFERROR(VLOOKUP(ROW(),ModInCmp!D:G,4,FALSE),IF(ROW()-MATCH(E160,Framework!E:E,0)&gt;=VLOOKUP(MATCH(E160,Framework!E:E,0),ModInCmp!D:F,3,FALSE),"",Framework!G159+1))</f>
        <v>#N/A</v>
      </c>
      <c r="H160" s="98" t="e">
        <f t="shared" ca="1" si="11"/>
        <v>#N/A</v>
      </c>
      <c r="I160" s="98" t="e">
        <f t="shared" ca="1" si="8"/>
        <v>#N/A</v>
      </c>
    </row>
    <row r="161" spans="1:9" s="103" customFormat="1" x14ac:dyDescent="0.2">
      <c r="A161" s="98" t="str">
        <f>IF(ImpactInCmp!C156&lt;&gt;"",ImpactInCmp!C156,"")</f>
        <v/>
      </c>
      <c r="B161" s="98" t="str">
        <f>IF(OutcomeInCmp!C156&lt;&gt;"",OutcomeInCmp!C156,"")</f>
        <v/>
      </c>
      <c r="C161" s="102" t="e">
        <f ca="1">IFERROR(VLOOKUP(ROW(),ModInCmp!D:I,6,FALSE),IF(ROW()-MATCH(E161,Framework!E:E,0)&gt;=VLOOKUP(MATCH(E161,Framework!E:E,0),ModInCmp!D:H,5,FALSE),"",Framework!C160+1))</f>
        <v>#N/A</v>
      </c>
      <c r="D161" s="98" t="e">
        <f t="shared" ca="1" si="10"/>
        <v>#N/A</v>
      </c>
      <c r="E161" s="102">
        <f ca="1">IFERROR(VLOOKUP(ROW(),ModInCmp!D:I,2,FALSE),Framework!E160)</f>
        <v>0</v>
      </c>
      <c r="F161" s="105" t="str">
        <f ca="1">IF(E161&lt;&gt;E160,VLOOKUP(E161,CatModules!B:C,2,FALSE),"")</f>
        <v/>
      </c>
      <c r="G161" s="97" t="e">
        <f ca="1">IFERROR(VLOOKUP(ROW(),ModInCmp!D:G,4,FALSE),IF(ROW()-MATCH(E161,Framework!E:E,0)&gt;=VLOOKUP(MATCH(E161,Framework!E:E,0),ModInCmp!D:F,3,FALSE),"",Framework!G160+1))</f>
        <v>#N/A</v>
      </c>
      <c r="H161" s="98" t="e">
        <f t="shared" ca="1" si="11"/>
        <v>#N/A</v>
      </c>
      <c r="I161" s="98" t="e">
        <f t="shared" ca="1" si="8"/>
        <v>#N/A</v>
      </c>
    </row>
    <row r="162" spans="1:9" s="103" customFormat="1" x14ac:dyDescent="0.2">
      <c r="A162" s="98" t="str">
        <f>IF(ImpactInCmp!C157&lt;&gt;"",ImpactInCmp!C157,"")</f>
        <v/>
      </c>
      <c r="B162" s="98" t="str">
        <f>IF(OutcomeInCmp!C157&lt;&gt;"",OutcomeInCmp!C157,"")</f>
        <v/>
      </c>
      <c r="C162" s="102" t="e">
        <f ca="1">IFERROR(VLOOKUP(ROW(),ModInCmp!D:I,6,FALSE),IF(ROW()-MATCH(E162,Framework!E:E,0)&gt;=VLOOKUP(MATCH(E162,Framework!E:E,0),ModInCmp!D:H,5,FALSE),"",Framework!C161+1))</f>
        <v>#N/A</v>
      </c>
      <c r="D162" s="98" t="e">
        <f t="shared" ca="1" si="10"/>
        <v>#N/A</v>
      </c>
      <c r="E162" s="102">
        <f ca="1">IFERROR(VLOOKUP(ROW(),ModInCmp!D:I,2,FALSE),Framework!E161)</f>
        <v>0</v>
      </c>
      <c r="F162" s="105" t="str">
        <f ca="1">IF(E162&lt;&gt;E161,VLOOKUP(E162,CatModules!B:C,2,FALSE),"")</f>
        <v/>
      </c>
      <c r="G162" s="97" t="e">
        <f ca="1">IFERROR(VLOOKUP(ROW(),ModInCmp!D:G,4,FALSE),IF(ROW()-MATCH(E162,Framework!E:E,0)&gt;=VLOOKUP(MATCH(E162,Framework!E:E,0),ModInCmp!D:F,3,FALSE),"",Framework!G161+1))</f>
        <v>#N/A</v>
      </c>
      <c r="H162" s="98" t="e">
        <f t="shared" ca="1" si="11"/>
        <v>#N/A</v>
      </c>
      <c r="I162" s="98" t="e">
        <f t="shared" ca="1" si="8"/>
        <v>#N/A</v>
      </c>
    </row>
    <row r="163" spans="1:9" s="103" customFormat="1" x14ac:dyDescent="0.2">
      <c r="A163" s="98" t="str">
        <f>IF(ImpactInCmp!C158&lt;&gt;"",ImpactInCmp!C158,"")</f>
        <v/>
      </c>
      <c r="B163" s="98" t="str">
        <f>IF(OutcomeInCmp!C158&lt;&gt;"",OutcomeInCmp!C158,"")</f>
        <v/>
      </c>
      <c r="C163" s="102" t="e">
        <f ca="1">IFERROR(VLOOKUP(ROW(),ModInCmp!D:I,6,FALSE),IF(ROW()-MATCH(E163,Framework!E:E,0)&gt;=VLOOKUP(MATCH(E163,Framework!E:E,0),ModInCmp!D:H,5,FALSE),"",Framework!C162+1))</f>
        <v>#N/A</v>
      </c>
      <c r="D163" s="98" t="e">
        <f t="shared" ca="1" si="10"/>
        <v>#N/A</v>
      </c>
      <c r="E163" s="102">
        <f ca="1">IFERROR(VLOOKUP(ROW(),ModInCmp!D:I,2,FALSE),Framework!E162)</f>
        <v>0</v>
      </c>
      <c r="F163" s="105" t="str">
        <f ca="1">IF(E163&lt;&gt;E162,VLOOKUP(E163,CatModules!B:C,2,FALSE),"")</f>
        <v/>
      </c>
      <c r="G163" s="97" t="e">
        <f ca="1">IFERROR(VLOOKUP(ROW(),ModInCmp!D:G,4,FALSE),IF(ROW()-MATCH(E163,Framework!E:E,0)&gt;=VLOOKUP(MATCH(E163,Framework!E:E,0),ModInCmp!D:F,3,FALSE),"",Framework!G162+1))</f>
        <v>#N/A</v>
      </c>
      <c r="H163" s="98" t="e">
        <f t="shared" ca="1" si="11"/>
        <v>#N/A</v>
      </c>
      <c r="I163" s="98" t="e">
        <f t="shared" ca="1" si="8"/>
        <v>#N/A</v>
      </c>
    </row>
    <row r="164" spans="1:9" s="103" customFormat="1" x14ac:dyDescent="0.2">
      <c r="A164" s="98" t="str">
        <f>IF(ImpactInCmp!C159&lt;&gt;"",ImpactInCmp!C159,"")</f>
        <v/>
      </c>
      <c r="B164" s="98" t="str">
        <f>IF(OutcomeInCmp!C159&lt;&gt;"",OutcomeInCmp!C159,"")</f>
        <v/>
      </c>
      <c r="C164" s="102" t="e">
        <f ca="1">IFERROR(VLOOKUP(ROW(),ModInCmp!D:I,6,FALSE),IF(ROW()-MATCH(E164,Framework!E:E,0)&gt;=VLOOKUP(MATCH(E164,Framework!E:E,0),ModInCmp!D:H,5,FALSE),"",Framework!C163+1))</f>
        <v>#N/A</v>
      </c>
      <c r="D164" s="98" t="e">
        <f t="shared" ca="1" si="10"/>
        <v>#N/A</v>
      </c>
      <c r="E164" s="102">
        <f ca="1">IFERROR(VLOOKUP(ROW(),ModInCmp!D:I,2,FALSE),Framework!E163)</f>
        <v>0</v>
      </c>
      <c r="F164" s="105" t="str">
        <f ca="1">IF(E164&lt;&gt;E163,VLOOKUP(E164,CatModules!B:C,2,FALSE),"")</f>
        <v/>
      </c>
      <c r="G164" s="97" t="e">
        <f ca="1">IFERROR(VLOOKUP(ROW(),ModInCmp!D:G,4,FALSE),IF(ROW()-MATCH(E164,Framework!E:E,0)&gt;=VLOOKUP(MATCH(E164,Framework!E:E,0),ModInCmp!D:F,3,FALSE),"",Framework!G163+1))</f>
        <v>#N/A</v>
      </c>
      <c r="H164" s="98" t="e">
        <f t="shared" ca="1" si="11"/>
        <v>#N/A</v>
      </c>
      <c r="I164" s="98" t="e">
        <f t="shared" ca="1" si="8"/>
        <v>#N/A</v>
      </c>
    </row>
    <row r="165" spans="1:9" s="103" customFormat="1" x14ac:dyDescent="0.2">
      <c r="A165" s="98" t="str">
        <f>IF(ImpactInCmp!C160&lt;&gt;"",ImpactInCmp!C160,"")</f>
        <v/>
      </c>
      <c r="B165" s="98" t="str">
        <f>IF(OutcomeInCmp!C160&lt;&gt;"",OutcomeInCmp!C160,"")</f>
        <v/>
      </c>
      <c r="C165" s="102" t="e">
        <f ca="1">IFERROR(VLOOKUP(ROW(),ModInCmp!D:I,6,FALSE),IF(ROW()-MATCH(E165,Framework!E:E,0)&gt;=VLOOKUP(MATCH(E165,Framework!E:E,0),ModInCmp!D:H,5,FALSE),"",Framework!C164+1))</f>
        <v>#N/A</v>
      </c>
      <c r="D165" s="98" t="e">
        <f t="shared" ca="1" si="10"/>
        <v>#N/A</v>
      </c>
      <c r="E165" s="102">
        <f ca="1">IFERROR(VLOOKUP(ROW(),ModInCmp!D:I,2,FALSE),Framework!E164)</f>
        <v>0</v>
      </c>
      <c r="F165" s="105" t="str">
        <f ca="1">IF(E165&lt;&gt;E164,VLOOKUP(E165,CatModules!B:C,2,FALSE),"")</f>
        <v/>
      </c>
      <c r="G165" s="97" t="e">
        <f ca="1">IFERROR(VLOOKUP(ROW(),ModInCmp!D:G,4,FALSE),IF(ROW()-MATCH(E165,Framework!E:E,0)&gt;=VLOOKUP(MATCH(E165,Framework!E:E,0),ModInCmp!D:F,3,FALSE),"",Framework!G164+1))</f>
        <v>#N/A</v>
      </c>
      <c r="H165" s="98" t="e">
        <f t="shared" ca="1" si="11"/>
        <v>#N/A</v>
      </c>
      <c r="I165" s="98" t="e">
        <f t="shared" ca="1" si="8"/>
        <v>#N/A</v>
      </c>
    </row>
    <row r="166" spans="1:9" s="103" customFormat="1" x14ac:dyDescent="0.2">
      <c r="A166" s="98" t="str">
        <f>IF(ImpactInCmp!C161&lt;&gt;"",ImpactInCmp!C161,"")</f>
        <v/>
      </c>
      <c r="B166" s="98" t="str">
        <f>IF(OutcomeInCmp!C161&lt;&gt;"",OutcomeInCmp!C161,"")</f>
        <v/>
      </c>
      <c r="C166" s="102" t="e">
        <f ca="1">IFERROR(VLOOKUP(ROW(),ModInCmp!D:I,6,FALSE),IF(ROW()-MATCH(E166,Framework!E:E,0)&gt;=VLOOKUP(MATCH(E166,Framework!E:E,0),ModInCmp!D:H,5,FALSE),"",Framework!C165+1))</f>
        <v>#N/A</v>
      </c>
      <c r="D166" s="98" t="e">
        <f t="shared" ca="1" si="10"/>
        <v>#N/A</v>
      </c>
      <c r="E166" s="102">
        <f ca="1">IFERROR(VLOOKUP(ROW(),ModInCmp!D:I,2,FALSE),Framework!E165)</f>
        <v>0</v>
      </c>
      <c r="F166" s="105" t="str">
        <f ca="1">IF(E166&lt;&gt;E165,VLOOKUP(E166,CatModules!B:C,2,FALSE),"")</f>
        <v/>
      </c>
      <c r="G166" s="97" t="e">
        <f ca="1">IFERROR(VLOOKUP(ROW(),ModInCmp!D:G,4,FALSE),IF(ROW()-MATCH(E166,Framework!E:E,0)&gt;=VLOOKUP(MATCH(E166,Framework!E:E,0),ModInCmp!D:F,3,FALSE),"",Framework!G165+1))</f>
        <v>#N/A</v>
      </c>
      <c r="H166" s="98" t="e">
        <f t="shared" ca="1" si="11"/>
        <v>#N/A</v>
      </c>
      <c r="I166" s="98" t="e">
        <f t="shared" ca="1" si="8"/>
        <v>#N/A</v>
      </c>
    </row>
    <row r="167" spans="1:9" s="103" customFormat="1" x14ac:dyDescent="0.2">
      <c r="A167" s="98" t="str">
        <f>IF(ImpactInCmp!C162&lt;&gt;"",ImpactInCmp!C162,"")</f>
        <v/>
      </c>
      <c r="B167" s="98" t="str">
        <f>IF(OutcomeInCmp!C162&lt;&gt;"",OutcomeInCmp!C162,"")</f>
        <v/>
      </c>
      <c r="C167" s="102" t="e">
        <f ca="1">IFERROR(VLOOKUP(ROW(),ModInCmp!D:I,6,FALSE),IF(ROW()-MATCH(E167,Framework!E:E,0)&gt;=VLOOKUP(MATCH(E167,Framework!E:E,0),ModInCmp!D:H,5,FALSE),"",Framework!C166+1))</f>
        <v>#N/A</v>
      </c>
      <c r="D167" s="98" t="e">
        <f t="shared" ca="1" si="10"/>
        <v>#N/A</v>
      </c>
      <c r="E167" s="102">
        <f ca="1">IFERROR(VLOOKUP(ROW(),ModInCmp!D:I,2,FALSE),Framework!E166)</f>
        <v>0</v>
      </c>
      <c r="F167" s="105" t="str">
        <f ca="1">IF(E167&lt;&gt;E166,VLOOKUP(E167,CatModules!B:C,2,FALSE),"")</f>
        <v/>
      </c>
      <c r="G167" s="97" t="e">
        <f ca="1">IFERROR(VLOOKUP(ROW(),ModInCmp!D:G,4,FALSE),IF(ROW()-MATCH(E167,Framework!E:E,0)&gt;=VLOOKUP(MATCH(E167,Framework!E:E,0),ModInCmp!D:F,3,FALSE),"",Framework!G166+1))</f>
        <v>#N/A</v>
      </c>
      <c r="H167" s="98" t="e">
        <f t="shared" ca="1" si="11"/>
        <v>#N/A</v>
      </c>
      <c r="I167" s="98" t="e">
        <f t="shared" ca="1" si="8"/>
        <v>#N/A</v>
      </c>
    </row>
    <row r="168" spans="1:9" s="103" customFormat="1" x14ac:dyDescent="0.2">
      <c r="A168" s="98" t="str">
        <f>IF(ImpactInCmp!C163&lt;&gt;"",ImpactInCmp!C163,"")</f>
        <v/>
      </c>
      <c r="B168" s="98" t="str">
        <f>IF(OutcomeInCmp!C163&lt;&gt;"",OutcomeInCmp!C163,"")</f>
        <v/>
      </c>
      <c r="C168" s="102" t="e">
        <f ca="1">IFERROR(VLOOKUP(ROW(),ModInCmp!D:I,6,FALSE),IF(ROW()-MATCH(E168,Framework!E:E,0)&gt;=VLOOKUP(MATCH(E168,Framework!E:E,0),ModInCmp!D:H,5,FALSE),"",Framework!C167+1))</f>
        <v>#N/A</v>
      </c>
      <c r="D168" s="98" t="e">
        <f t="shared" ca="1" si="10"/>
        <v>#N/A</v>
      </c>
      <c r="E168" s="102">
        <f ca="1">IFERROR(VLOOKUP(ROW(),ModInCmp!D:I,2,FALSE),Framework!E167)</f>
        <v>0</v>
      </c>
      <c r="F168" s="105" t="str">
        <f ca="1">IF(E168&lt;&gt;E167,VLOOKUP(E168,CatModules!B:C,2,FALSE),"")</f>
        <v/>
      </c>
      <c r="G168" s="97" t="e">
        <f ca="1">IFERROR(VLOOKUP(ROW(),ModInCmp!D:G,4,FALSE),IF(ROW()-MATCH(E168,Framework!E:E,0)&gt;=VLOOKUP(MATCH(E168,Framework!E:E,0),ModInCmp!D:F,3,FALSE),"",Framework!G167+1))</f>
        <v>#N/A</v>
      </c>
      <c r="H168" s="98" t="e">
        <f t="shared" ca="1" si="11"/>
        <v>#N/A</v>
      </c>
      <c r="I168" s="98" t="e">
        <f t="shared" ca="1" si="8"/>
        <v>#N/A</v>
      </c>
    </row>
    <row r="169" spans="1:9" s="103" customFormat="1" x14ac:dyDescent="0.2">
      <c r="A169" s="98" t="str">
        <f>IF(ImpactInCmp!C164&lt;&gt;"",ImpactInCmp!C164,"")</f>
        <v/>
      </c>
      <c r="B169" s="98" t="str">
        <f>IF(OutcomeInCmp!C164&lt;&gt;"",OutcomeInCmp!C164,"")</f>
        <v/>
      </c>
      <c r="C169" s="102" t="e">
        <f ca="1">IFERROR(VLOOKUP(ROW(),ModInCmp!D:I,6,FALSE),IF(ROW()-MATCH(E169,Framework!E:E,0)&gt;=VLOOKUP(MATCH(E169,Framework!E:E,0),ModInCmp!D:H,5,FALSE),"",Framework!C168+1))</f>
        <v>#N/A</v>
      </c>
      <c r="D169" s="98" t="e">
        <f t="shared" ca="1" si="10"/>
        <v>#N/A</v>
      </c>
      <c r="E169" s="102">
        <f ca="1">IFERROR(VLOOKUP(ROW(),ModInCmp!D:I,2,FALSE),Framework!E168)</f>
        <v>0</v>
      </c>
      <c r="F169" s="105" t="str">
        <f ca="1">IF(E169&lt;&gt;E168,VLOOKUP(E169,CatModules!B:C,2,FALSE),"")</f>
        <v/>
      </c>
      <c r="G169" s="97" t="e">
        <f ca="1">IFERROR(VLOOKUP(ROW(),ModInCmp!D:G,4,FALSE),IF(ROW()-MATCH(E169,Framework!E:E,0)&gt;=VLOOKUP(MATCH(E169,Framework!E:E,0),ModInCmp!D:F,3,FALSE),"",Framework!G168+1))</f>
        <v>#N/A</v>
      </c>
      <c r="H169" s="98" t="e">
        <f t="shared" ca="1" si="11"/>
        <v>#N/A</v>
      </c>
      <c r="I169" s="98" t="e">
        <f t="shared" ca="1" si="8"/>
        <v>#N/A</v>
      </c>
    </row>
    <row r="170" spans="1:9" s="103" customFormat="1" x14ac:dyDescent="0.2">
      <c r="A170" s="98" t="str">
        <f>IF(ImpactInCmp!C165&lt;&gt;"",ImpactInCmp!C165,"")</f>
        <v/>
      </c>
      <c r="B170" s="98" t="str">
        <f>IF(OutcomeInCmp!C165&lt;&gt;"",OutcomeInCmp!C165,"")</f>
        <v/>
      </c>
      <c r="C170" s="102" t="e">
        <f ca="1">IFERROR(VLOOKUP(ROW(),ModInCmp!D:I,6,FALSE),IF(ROW()-MATCH(E170,Framework!E:E,0)&gt;=VLOOKUP(MATCH(E170,Framework!E:E,0),ModInCmp!D:H,5,FALSE),"",Framework!C169+1))</f>
        <v>#N/A</v>
      </c>
      <c r="D170" s="98" t="e">
        <f t="shared" ca="1" si="10"/>
        <v>#N/A</v>
      </c>
      <c r="E170" s="102">
        <f ca="1">IFERROR(VLOOKUP(ROW(),ModInCmp!D:I,2,FALSE),Framework!E169)</f>
        <v>0</v>
      </c>
      <c r="F170" s="105" t="str">
        <f ca="1">IF(E170&lt;&gt;E169,VLOOKUP(E170,CatModules!B:C,2,FALSE),"")</f>
        <v/>
      </c>
      <c r="G170" s="97" t="e">
        <f ca="1">IFERROR(VLOOKUP(ROW(),ModInCmp!D:G,4,FALSE),IF(ROW()-MATCH(E170,Framework!E:E,0)&gt;=VLOOKUP(MATCH(E170,Framework!E:E,0),ModInCmp!D:F,3,FALSE),"",Framework!G169+1))</f>
        <v>#N/A</v>
      </c>
      <c r="H170" s="98" t="e">
        <f t="shared" ca="1" si="11"/>
        <v>#N/A</v>
      </c>
      <c r="I170" s="98" t="e">
        <f t="shared" ref="I170:I200" ca="1" si="12">IF(G170&lt;&gt;"",INDIRECT(ADDRESS(G170,9,1,1,"CatInt")),"")</f>
        <v>#N/A</v>
      </c>
    </row>
    <row r="171" spans="1:9" s="103" customFormat="1" x14ac:dyDescent="0.2">
      <c r="A171" s="98" t="str">
        <f>IF(ImpactInCmp!C166&lt;&gt;"",ImpactInCmp!C166,"")</f>
        <v/>
      </c>
      <c r="B171" s="98" t="str">
        <f>IF(OutcomeInCmp!C166&lt;&gt;"",OutcomeInCmp!C166,"")</f>
        <v/>
      </c>
      <c r="C171" s="102" t="e">
        <f ca="1">IFERROR(VLOOKUP(ROW(),ModInCmp!D:I,6,FALSE),IF(ROW()-MATCH(E171,Framework!E:E,0)&gt;=VLOOKUP(MATCH(E171,Framework!E:E,0),ModInCmp!D:H,5,FALSE),"",Framework!C170+1))</f>
        <v>#N/A</v>
      </c>
      <c r="D171" s="98" t="e">
        <f t="shared" ca="1" si="10"/>
        <v>#N/A</v>
      </c>
      <c r="E171" s="102">
        <f ca="1">IFERROR(VLOOKUP(ROW(),ModInCmp!D:I,2,FALSE),Framework!E170)</f>
        <v>0</v>
      </c>
      <c r="F171" s="105" t="str">
        <f ca="1">IF(E171&lt;&gt;E170,VLOOKUP(E171,CatModules!B:C,2,FALSE),"")</f>
        <v/>
      </c>
      <c r="G171" s="97" t="e">
        <f ca="1">IFERROR(VLOOKUP(ROW(),ModInCmp!D:G,4,FALSE),IF(ROW()-MATCH(E171,Framework!E:E,0)&gt;=VLOOKUP(MATCH(E171,Framework!E:E,0),ModInCmp!D:F,3,FALSE),"",Framework!G170+1))</f>
        <v>#N/A</v>
      </c>
      <c r="H171" s="98" t="e">
        <f t="shared" ca="1" si="11"/>
        <v>#N/A</v>
      </c>
      <c r="I171" s="98" t="e">
        <f t="shared" ca="1" si="12"/>
        <v>#N/A</v>
      </c>
    </row>
    <row r="172" spans="1:9" s="103" customFormat="1" x14ac:dyDescent="0.2">
      <c r="A172" s="98" t="str">
        <f>IF(ImpactInCmp!C167&lt;&gt;"",ImpactInCmp!C167,"")</f>
        <v/>
      </c>
      <c r="B172" s="98" t="str">
        <f>IF(OutcomeInCmp!C167&lt;&gt;"",OutcomeInCmp!C167,"")</f>
        <v/>
      </c>
      <c r="C172" s="102" t="e">
        <f ca="1">IFERROR(VLOOKUP(ROW(),ModInCmp!D:I,6,FALSE),IF(ROW()-MATCH(E172,Framework!E:E,0)&gt;=VLOOKUP(MATCH(E172,Framework!E:E,0),ModInCmp!D:H,5,FALSE),"",Framework!C171+1))</f>
        <v>#N/A</v>
      </c>
      <c r="D172" s="98" t="e">
        <f t="shared" ca="1" si="10"/>
        <v>#N/A</v>
      </c>
      <c r="E172" s="102">
        <f ca="1">IFERROR(VLOOKUP(ROW(),ModInCmp!D:I,2,FALSE),Framework!E171)</f>
        <v>0</v>
      </c>
      <c r="F172" s="105" t="str">
        <f ca="1">IF(E172&lt;&gt;E171,VLOOKUP(E172,CatModules!B:C,2,FALSE),"")</f>
        <v/>
      </c>
      <c r="G172" s="97" t="e">
        <f ca="1">IFERROR(VLOOKUP(ROW(),ModInCmp!D:G,4,FALSE),IF(ROW()-MATCH(E172,Framework!E:E,0)&gt;=VLOOKUP(MATCH(E172,Framework!E:E,0),ModInCmp!D:F,3,FALSE),"",Framework!G171+1))</f>
        <v>#N/A</v>
      </c>
      <c r="H172" s="98" t="e">
        <f t="shared" ca="1" si="11"/>
        <v>#N/A</v>
      </c>
      <c r="I172" s="98" t="e">
        <f t="shared" ca="1" si="12"/>
        <v>#N/A</v>
      </c>
    </row>
    <row r="173" spans="1:9" s="103" customFormat="1" x14ac:dyDescent="0.2">
      <c r="A173" s="98" t="str">
        <f>IF(ImpactInCmp!C168&lt;&gt;"",ImpactInCmp!C168,"")</f>
        <v/>
      </c>
      <c r="B173" s="98" t="str">
        <f>IF(OutcomeInCmp!C168&lt;&gt;"",OutcomeInCmp!C168,"")</f>
        <v/>
      </c>
      <c r="C173" s="102" t="e">
        <f ca="1">IFERROR(VLOOKUP(ROW(),ModInCmp!D:I,6,FALSE),IF(ROW()-MATCH(E173,Framework!E:E,0)&gt;=VLOOKUP(MATCH(E173,Framework!E:E,0),ModInCmp!D:H,5,FALSE),"",Framework!C172+1))</f>
        <v>#N/A</v>
      </c>
      <c r="D173" s="98" t="e">
        <f t="shared" ca="1" si="10"/>
        <v>#N/A</v>
      </c>
      <c r="E173" s="102">
        <f ca="1">IFERROR(VLOOKUP(ROW(),ModInCmp!D:I,2,FALSE),Framework!E172)</f>
        <v>0</v>
      </c>
      <c r="F173" s="105" t="str">
        <f ca="1">IF(E173&lt;&gt;E172,VLOOKUP(E173,CatModules!B:C,2,FALSE),"")</f>
        <v/>
      </c>
      <c r="G173" s="97" t="e">
        <f ca="1">IFERROR(VLOOKUP(ROW(),ModInCmp!D:G,4,FALSE),IF(ROW()-MATCH(E173,Framework!E:E,0)&gt;=VLOOKUP(MATCH(E173,Framework!E:E,0),ModInCmp!D:F,3,FALSE),"",Framework!G172+1))</f>
        <v>#N/A</v>
      </c>
      <c r="H173" s="98" t="e">
        <f t="shared" ca="1" si="11"/>
        <v>#N/A</v>
      </c>
      <c r="I173" s="98" t="e">
        <f t="shared" ca="1" si="12"/>
        <v>#N/A</v>
      </c>
    </row>
    <row r="174" spans="1:9" s="103" customFormat="1" x14ac:dyDescent="0.2">
      <c r="A174" s="98" t="str">
        <f>IF(ImpactInCmp!C169&lt;&gt;"",ImpactInCmp!C169,"")</f>
        <v/>
      </c>
      <c r="B174" s="98" t="str">
        <f>IF(OutcomeInCmp!C169&lt;&gt;"",OutcomeInCmp!C169,"")</f>
        <v/>
      </c>
      <c r="C174" s="102" t="e">
        <f ca="1">IFERROR(VLOOKUP(ROW(),ModInCmp!D:I,6,FALSE),IF(ROW()-MATCH(E174,Framework!E:E,0)&gt;=VLOOKUP(MATCH(E174,Framework!E:E,0),ModInCmp!D:H,5,FALSE),"",Framework!C173+1))</f>
        <v>#N/A</v>
      </c>
      <c r="D174" s="98" t="e">
        <f t="shared" ca="1" si="10"/>
        <v>#N/A</v>
      </c>
      <c r="E174" s="102">
        <f ca="1">IFERROR(VLOOKUP(ROW(),ModInCmp!D:I,2,FALSE),Framework!E173)</f>
        <v>0</v>
      </c>
      <c r="F174" s="105" t="str">
        <f ca="1">IF(E174&lt;&gt;E173,VLOOKUP(E174,CatModules!B:C,2,FALSE),"")</f>
        <v/>
      </c>
      <c r="G174" s="97" t="e">
        <f ca="1">IFERROR(VLOOKUP(ROW(),ModInCmp!D:G,4,FALSE),IF(ROW()-MATCH(E174,Framework!E:E,0)&gt;=VLOOKUP(MATCH(E174,Framework!E:E,0),ModInCmp!D:F,3,FALSE),"",Framework!G173+1))</f>
        <v>#N/A</v>
      </c>
      <c r="H174" s="98" t="e">
        <f t="shared" ca="1" si="11"/>
        <v>#N/A</v>
      </c>
      <c r="I174" s="98" t="e">
        <f t="shared" ca="1" si="12"/>
        <v>#N/A</v>
      </c>
    </row>
    <row r="175" spans="1:9" s="103" customFormat="1" x14ac:dyDescent="0.2">
      <c r="A175" s="98" t="str">
        <f>IF(ImpactInCmp!C170&lt;&gt;"",ImpactInCmp!C170,"")</f>
        <v/>
      </c>
      <c r="B175" s="98" t="str">
        <f>IF(OutcomeInCmp!C170&lt;&gt;"",OutcomeInCmp!C170,"")</f>
        <v/>
      </c>
      <c r="C175" s="102" t="e">
        <f ca="1">IFERROR(VLOOKUP(ROW(),ModInCmp!D:I,6,FALSE),IF(ROW()-MATCH(E175,Framework!E:E,0)&gt;=VLOOKUP(MATCH(E175,Framework!E:E,0),ModInCmp!D:H,5,FALSE),"",Framework!C174+1))</f>
        <v>#N/A</v>
      </c>
      <c r="D175" s="98" t="e">
        <f t="shared" ca="1" si="10"/>
        <v>#N/A</v>
      </c>
      <c r="E175" s="102">
        <f ca="1">IFERROR(VLOOKUP(ROW(),ModInCmp!D:I,2,FALSE),Framework!E174)</f>
        <v>0</v>
      </c>
      <c r="F175" s="105" t="str">
        <f ca="1">IF(E175&lt;&gt;E174,VLOOKUP(E175,CatModules!B:C,2,FALSE),"")</f>
        <v/>
      </c>
      <c r="G175" s="97" t="e">
        <f ca="1">IFERROR(VLOOKUP(ROW(),ModInCmp!D:G,4,FALSE),IF(ROW()-MATCH(E175,Framework!E:E,0)&gt;=VLOOKUP(MATCH(E175,Framework!E:E,0),ModInCmp!D:F,3,FALSE),"",Framework!G174+1))</f>
        <v>#N/A</v>
      </c>
      <c r="H175" s="98" t="e">
        <f t="shared" ca="1" si="11"/>
        <v>#N/A</v>
      </c>
      <c r="I175" s="98" t="e">
        <f t="shared" ca="1" si="12"/>
        <v>#N/A</v>
      </c>
    </row>
    <row r="176" spans="1:9" s="103" customFormat="1" x14ac:dyDescent="0.2">
      <c r="A176" s="98" t="str">
        <f>IF(ImpactInCmp!C171&lt;&gt;"",ImpactInCmp!C171,"")</f>
        <v/>
      </c>
      <c r="B176" s="98" t="str">
        <f>IF(OutcomeInCmp!C171&lt;&gt;"",OutcomeInCmp!C171,"")</f>
        <v/>
      </c>
      <c r="C176" s="102" t="e">
        <f ca="1">IFERROR(VLOOKUP(ROW(),ModInCmp!D:I,6,FALSE),IF(ROW()-MATCH(E176,Framework!E:E,0)&gt;=VLOOKUP(MATCH(E176,Framework!E:E,0),ModInCmp!D:H,5,FALSE),"",Framework!C175+1))</f>
        <v>#N/A</v>
      </c>
      <c r="D176" s="98" t="e">
        <f t="shared" ca="1" si="10"/>
        <v>#N/A</v>
      </c>
      <c r="E176" s="102">
        <f ca="1">IFERROR(VLOOKUP(ROW(),ModInCmp!D:I,2,FALSE),Framework!E175)</f>
        <v>0</v>
      </c>
      <c r="F176" s="105" t="str">
        <f ca="1">IF(E176&lt;&gt;E175,VLOOKUP(E176,CatModules!B:C,2,FALSE),"")</f>
        <v/>
      </c>
      <c r="G176" s="97" t="e">
        <f ca="1">IFERROR(VLOOKUP(ROW(),ModInCmp!D:G,4,FALSE),IF(ROW()-MATCH(E176,Framework!E:E,0)&gt;=VLOOKUP(MATCH(E176,Framework!E:E,0),ModInCmp!D:F,3,FALSE),"",Framework!G175+1))</f>
        <v>#N/A</v>
      </c>
      <c r="H176" s="98" t="e">
        <f t="shared" ca="1" si="11"/>
        <v>#N/A</v>
      </c>
      <c r="I176" s="98" t="e">
        <f t="shared" ca="1" si="12"/>
        <v>#N/A</v>
      </c>
    </row>
    <row r="177" spans="1:9" s="103" customFormat="1" x14ac:dyDescent="0.2">
      <c r="A177" s="98" t="str">
        <f>IF(ImpactInCmp!C172&lt;&gt;"",ImpactInCmp!C172,"")</f>
        <v/>
      </c>
      <c r="B177" s="98" t="str">
        <f>IF(OutcomeInCmp!C172&lt;&gt;"",OutcomeInCmp!C172,"")</f>
        <v/>
      </c>
      <c r="C177" s="102" t="e">
        <f ca="1">IFERROR(VLOOKUP(ROW(),ModInCmp!D:I,6,FALSE),IF(ROW()-MATCH(E177,Framework!E:E,0)&gt;=VLOOKUP(MATCH(E177,Framework!E:E,0),ModInCmp!D:H,5,FALSE),"",Framework!C176+1))</f>
        <v>#N/A</v>
      </c>
      <c r="D177" s="98" t="e">
        <f t="shared" ca="1" si="10"/>
        <v>#N/A</v>
      </c>
      <c r="E177" s="102">
        <f ca="1">IFERROR(VLOOKUP(ROW(),ModInCmp!D:I,2,FALSE),Framework!E176)</f>
        <v>0</v>
      </c>
      <c r="F177" s="105" t="str">
        <f ca="1">IF(E177&lt;&gt;E176,VLOOKUP(E177,CatModules!B:C,2,FALSE),"")</f>
        <v/>
      </c>
      <c r="G177" s="97" t="e">
        <f ca="1">IFERROR(VLOOKUP(ROW(),ModInCmp!D:G,4,FALSE),IF(ROW()-MATCH(E177,Framework!E:E,0)&gt;=VLOOKUP(MATCH(E177,Framework!E:E,0),ModInCmp!D:F,3,FALSE),"",Framework!G176+1))</f>
        <v>#N/A</v>
      </c>
      <c r="H177" s="98" t="e">
        <f t="shared" ca="1" si="11"/>
        <v>#N/A</v>
      </c>
      <c r="I177" s="98" t="e">
        <f t="shared" ca="1" si="12"/>
        <v>#N/A</v>
      </c>
    </row>
    <row r="178" spans="1:9" s="103" customFormat="1" x14ac:dyDescent="0.2">
      <c r="A178" s="98" t="str">
        <f>IF(ImpactInCmp!C173&lt;&gt;"",ImpactInCmp!C173,"")</f>
        <v/>
      </c>
      <c r="B178" s="98" t="str">
        <f>IF(OutcomeInCmp!C173&lt;&gt;"",OutcomeInCmp!C173,"")</f>
        <v/>
      </c>
      <c r="C178" s="102" t="e">
        <f ca="1">IFERROR(VLOOKUP(ROW(),ModInCmp!D:I,6,FALSE),IF(ROW()-MATCH(E178,Framework!E:E,0)&gt;=VLOOKUP(MATCH(E178,Framework!E:E,0),ModInCmp!D:H,5,FALSE),"",Framework!C177+1))</f>
        <v>#N/A</v>
      </c>
      <c r="D178" s="98" t="e">
        <f t="shared" ca="1" si="10"/>
        <v>#N/A</v>
      </c>
      <c r="E178" s="102">
        <f ca="1">IFERROR(VLOOKUP(ROW(),ModInCmp!D:I,2,FALSE),Framework!E177)</f>
        <v>0</v>
      </c>
      <c r="F178" s="105" t="str">
        <f ca="1">IF(E178&lt;&gt;E177,VLOOKUP(E178,CatModules!B:C,2,FALSE),"")</f>
        <v/>
      </c>
      <c r="G178" s="97" t="e">
        <f ca="1">IFERROR(VLOOKUP(ROW(),ModInCmp!D:G,4,FALSE),IF(ROW()-MATCH(E178,Framework!E:E,0)&gt;=VLOOKUP(MATCH(E178,Framework!E:E,0),ModInCmp!D:F,3,FALSE),"",Framework!G177+1))</f>
        <v>#N/A</v>
      </c>
      <c r="H178" s="98" t="e">
        <f t="shared" ca="1" si="11"/>
        <v>#N/A</v>
      </c>
      <c r="I178" s="98" t="e">
        <f t="shared" ca="1" si="12"/>
        <v>#N/A</v>
      </c>
    </row>
    <row r="179" spans="1:9" s="103" customFormat="1" x14ac:dyDescent="0.2">
      <c r="A179" s="98" t="str">
        <f>IF(ImpactInCmp!C174&lt;&gt;"",ImpactInCmp!C174,"")</f>
        <v/>
      </c>
      <c r="B179" s="98" t="str">
        <f>IF(OutcomeInCmp!C174&lt;&gt;"",OutcomeInCmp!C174,"")</f>
        <v/>
      </c>
      <c r="C179" s="102" t="e">
        <f ca="1">IFERROR(VLOOKUP(ROW(),ModInCmp!D:I,6,FALSE),IF(ROW()-MATCH(E179,Framework!E:E,0)&gt;=VLOOKUP(MATCH(E179,Framework!E:E,0),ModInCmp!D:H,5,FALSE),"",Framework!C178+1))</f>
        <v>#N/A</v>
      </c>
      <c r="D179" s="98" t="e">
        <f t="shared" ca="1" si="10"/>
        <v>#N/A</v>
      </c>
      <c r="E179" s="102">
        <f ca="1">IFERROR(VLOOKUP(ROW(),ModInCmp!D:I,2,FALSE),Framework!E178)</f>
        <v>0</v>
      </c>
      <c r="F179" s="105" t="str">
        <f ca="1">IF(E179&lt;&gt;E178,VLOOKUP(E179,CatModules!B:C,2,FALSE),"")</f>
        <v/>
      </c>
      <c r="G179" s="97" t="e">
        <f ca="1">IFERROR(VLOOKUP(ROW(),ModInCmp!D:G,4,FALSE),IF(ROW()-MATCH(E179,Framework!E:E,0)&gt;=VLOOKUP(MATCH(E179,Framework!E:E,0),ModInCmp!D:F,3,FALSE),"",Framework!G178+1))</f>
        <v>#N/A</v>
      </c>
      <c r="H179" s="98" t="e">
        <f t="shared" ca="1" si="11"/>
        <v>#N/A</v>
      </c>
      <c r="I179" s="98" t="e">
        <f t="shared" ca="1" si="12"/>
        <v>#N/A</v>
      </c>
    </row>
    <row r="180" spans="1:9" s="103" customFormat="1" x14ac:dyDescent="0.2">
      <c r="A180" s="98" t="str">
        <f>IF(ImpactInCmp!C175&lt;&gt;"",ImpactInCmp!C175,"")</f>
        <v/>
      </c>
      <c r="B180" s="98" t="str">
        <f>IF(OutcomeInCmp!C175&lt;&gt;"",OutcomeInCmp!C175,"")</f>
        <v/>
      </c>
      <c r="C180" s="102" t="e">
        <f ca="1">IFERROR(VLOOKUP(ROW(),ModInCmp!D:I,6,FALSE),IF(ROW()-MATCH(E180,Framework!E:E,0)&gt;=VLOOKUP(MATCH(E180,Framework!E:E,0),ModInCmp!D:H,5,FALSE),"",Framework!C179+1))</f>
        <v>#N/A</v>
      </c>
      <c r="D180" s="98" t="e">
        <f t="shared" ca="1" si="10"/>
        <v>#N/A</v>
      </c>
      <c r="E180" s="102">
        <f ca="1">IFERROR(VLOOKUP(ROW(),ModInCmp!D:I,2,FALSE),Framework!E179)</f>
        <v>0</v>
      </c>
      <c r="F180" s="105" t="str">
        <f ca="1">IF(E180&lt;&gt;E179,VLOOKUP(E180,CatModules!B:C,2,FALSE),"")</f>
        <v/>
      </c>
      <c r="G180" s="97" t="e">
        <f ca="1">IFERROR(VLOOKUP(ROW(),ModInCmp!D:G,4,FALSE),IF(ROW()-MATCH(E180,Framework!E:E,0)&gt;=VLOOKUP(MATCH(E180,Framework!E:E,0),ModInCmp!D:F,3,FALSE),"",Framework!G179+1))</f>
        <v>#N/A</v>
      </c>
      <c r="H180" s="98" t="e">
        <f t="shared" ca="1" si="11"/>
        <v>#N/A</v>
      </c>
      <c r="I180" s="98" t="e">
        <f t="shared" ca="1" si="12"/>
        <v>#N/A</v>
      </c>
    </row>
    <row r="181" spans="1:9" s="103" customFormat="1" x14ac:dyDescent="0.2">
      <c r="A181" s="98" t="str">
        <f>IF(ImpactInCmp!C176&lt;&gt;"",ImpactInCmp!C176,"")</f>
        <v/>
      </c>
      <c r="B181" s="98" t="str">
        <f>IF(OutcomeInCmp!C176&lt;&gt;"",OutcomeInCmp!C176,"")</f>
        <v/>
      </c>
      <c r="C181" s="102" t="e">
        <f ca="1">IFERROR(VLOOKUP(ROW(),ModInCmp!D:I,6,FALSE),IF(ROW()-MATCH(E181,Framework!E:E,0)&gt;=VLOOKUP(MATCH(E181,Framework!E:E,0),ModInCmp!D:H,5,FALSE),"",Framework!C180+1))</f>
        <v>#N/A</v>
      </c>
      <c r="D181" s="98" t="e">
        <f t="shared" ca="1" si="10"/>
        <v>#N/A</v>
      </c>
      <c r="E181" s="102">
        <f ca="1">IFERROR(VLOOKUP(ROW(),ModInCmp!D:I,2,FALSE),Framework!E180)</f>
        <v>0</v>
      </c>
      <c r="F181" s="105" t="str">
        <f ca="1">IF(E181&lt;&gt;E180,VLOOKUP(E181,CatModules!B:C,2,FALSE),"")</f>
        <v/>
      </c>
      <c r="G181" s="97" t="e">
        <f ca="1">IFERROR(VLOOKUP(ROW(),ModInCmp!D:G,4,FALSE),IF(ROW()-MATCH(E181,Framework!E:E,0)&gt;=VLOOKUP(MATCH(E181,Framework!E:E,0),ModInCmp!D:F,3,FALSE),"",Framework!G180+1))</f>
        <v>#N/A</v>
      </c>
      <c r="H181" s="98" t="e">
        <f t="shared" ca="1" si="11"/>
        <v>#N/A</v>
      </c>
      <c r="I181" s="98" t="e">
        <f t="shared" ca="1" si="12"/>
        <v>#N/A</v>
      </c>
    </row>
    <row r="182" spans="1:9" s="103" customFormat="1" x14ac:dyDescent="0.2">
      <c r="A182" s="98" t="str">
        <f>IF(ImpactInCmp!C177&lt;&gt;"",ImpactInCmp!C177,"")</f>
        <v/>
      </c>
      <c r="B182" s="98" t="str">
        <f>IF(OutcomeInCmp!C177&lt;&gt;"",OutcomeInCmp!C177,"")</f>
        <v/>
      </c>
      <c r="C182" s="102" t="e">
        <f ca="1">IFERROR(VLOOKUP(ROW(),ModInCmp!D:I,6,FALSE),IF(ROW()-MATCH(E182,Framework!E:E,0)&gt;=VLOOKUP(MATCH(E182,Framework!E:E,0),ModInCmp!D:H,5,FALSE),"",Framework!C181+1))</f>
        <v>#N/A</v>
      </c>
      <c r="D182" s="98" t="e">
        <f t="shared" ca="1" si="10"/>
        <v>#N/A</v>
      </c>
      <c r="E182" s="102">
        <f ca="1">IFERROR(VLOOKUP(ROW(),ModInCmp!D:I,2,FALSE),Framework!E181)</f>
        <v>0</v>
      </c>
      <c r="F182" s="105" t="str">
        <f ca="1">IF(E182&lt;&gt;E181,VLOOKUP(E182,CatModules!B:C,2,FALSE),"")</f>
        <v/>
      </c>
      <c r="G182" s="97" t="e">
        <f ca="1">IFERROR(VLOOKUP(ROW(),ModInCmp!D:G,4,FALSE),IF(ROW()-MATCH(E182,Framework!E:E,0)&gt;=VLOOKUP(MATCH(E182,Framework!E:E,0),ModInCmp!D:F,3,FALSE),"",Framework!G181+1))</f>
        <v>#N/A</v>
      </c>
      <c r="H182" s="98" t="e">
        <f t="shared" ca="1" si="11"/>
        <v>#N/A</v>
      </c>
      <c r="I182" s="98" t="e">
        <f t="shared" ca="1" si="12"/>
        <v>#N/A</v>
      </c>
    </row>
    <row r="183" spans="1:9" s="103" customFormat="1" x14ac:dyDescent="0.2">
      <c r="A183" s="98" t="str">
        <f>IF(ImpactInCmp!C178&lt;&gt;"",ImpactInCmp!C178,"")</f>
        <v/>
      </c>
      <c r="B183" s="98" t="str">
        <f>IF(OutcomeInCmp!C178&lt;&gt;"",OutcomeInCmp!C178,"")</f>
        <v/>
      </c>
      <c r="C183" s="102" t="e">
        <f ca="1">IFERROR(VLOOKUP(ROW(),ModInCmp!D:I,6,FALSE),IF(ROW()-MATCH(E183,Framework!E:E,0)&gt;=VLOOKUP(MATCH(E183,Framework!E:E,0),ModInCmp!D:H,5,FALSE),"",Framework!C182+1))</f>
        <v>#N/A</v>
      </c>
      <c r="D183" s="98" t="e">
        <f t="shared" ca="1" si="10"/>
        <v>#N/A</v>
      </c>
      <c r="E183" s="102">
        <f ca="1">IFERROR(VLOOKUP(ROW(),ModInCmp!D:I,2,FALSE),Framework!E182)</f>
        <v>0</v>
      </c>
      <c r="F183" s="105" t="str">
        <f ca="1">IF(E183&lt;&gt;E182,VLOOKUP(E183,CatModules!B:C,2,FALSE),"")</f>
        <v/>
      </c>
      <c r="G183" s="97" t="e">
        <f ca="1">IFERROR(VLOOKUP(ROW(),ModInCmp!D:G,4,FALSE),IF(ROW()-MATCH(E183,Framework!E:E,0)&gt;=VLOOKUP(MATCH(E183,Framework!E:E,0),ModInCmp!D:F,3,FALSE),"",Framework!G182+1))</f>
        <v>#N/A</v>
      </c>
      <c r="H183" s="98" t="e">
        <f t="shared" ca="1" si="11"/>
        <v>#N/A</v>
      </c>
      <c r="I183" s="98" t="e">
        <f t="shared" ca="1" si="12"/>
        <v>#N/A</v>
      </c>
    </row>
    <row r="184" spans="1:9" s="103" customFormat="1" x14ac:dyDescent="0.2">
      <c r="A184" s="98" t="str">
        <f>IF(ImpactInCmp!C179&lt;&gt;"",ImpactInCmp!C179,"")</f>
        <v/>
      </c>
      <c r="B184" s="98" t="str">
        <f>IF(OutcomeInCmp!C179&lt;&gt;"",OutcomeInCmp!C179,"")</f>
        <v/>
      </c>
      <c r="C184" s="102" t="e">
        <f ca="1">IFERROR(VLOOKUP(ROW(),ModInCmp!D:I,6,FALSE),IF(ROW()-MATCH(E184,Framework!E:E,0)&gt;=VLOOKUP(MATCH(E184,Framework!E:E,0),ModInCmp!D:H,5,FALSE),"",Framework!C183+1))</f>
        <v>#N/A</v>
      </c>
      <c r="D184" s="98" t="e">
        <f t="shared" ca="1" si="10"/>
        <v>#N/A</v>
      </c>
      <c r="E184" s="102">
        <f ca="1">IFERROR(VLOOKUP(ROW(),ModInCmp!D:I,2,FALSE),Framework!E183)</f>
        <v>0</v>
      </c>
      <c r="F184" s="105" t="str">
        <f ca="1">IF(E184&lt;&gt;E183,VLOOKUP(E184,CatModules!B:C,2,FALSE),"")</f>
        <v/>
      </c>
      <c r="G184" s="97" t="e">
        <f ca="1">IFERROR(VLOOKUP(ROW(),ModInCmp!D:G,4,FALSE),IF(ROW()-MATCH(E184,Framework!E:E,0)&gt;=VLOOKUP(MATCH(E184,Framework!E:E,0),ModInCmp!D:F,3,FALSE),"",Framework!G183+1))</f>
        <v>#N/A</v>
      </c>
      <c r="H184" s="98" t="e">
        <f t="shared" ca="1" si="11"/>
        <v>#N/A</v>
      </c>
      <c r="I184" s="98" t="e">
        <f t="shared" ca="1" si="12"/>
        <v>#N/A</v>
      </c>
    </row>
    <row r="185" spans="1:9" s="103" customFormat="1" x14ac:dyDescent="0.2">
      <c r="A185" s="98" t="str">
        <f>IF(ImpactInCmp!C180&lt;&gt;"",ImpactInCmp!C180,"")</f>
        <v/>
      </c>
      <c r="B185" s="98" t="str">
        <f>IF(OutcomeInCmp!C180&lt;&gt;"",OutcomeInCmp!C180,"")</f>
        <v/>
      </c>
      <c r="C185" s="102" t="e">
        <f ca="1">IFERROR(VLOOKUP(ROW(),ModInCmp!D:I,6,FALSE),IF(ROW()-MATCH(E185,Framework!E:E,0)&gt;=VLOOKUP(MATCH(E185,Framework!E:E,0),ModInCmp!D:H,5,FALSE),"",Framework!C184+1))</f>
        <v>#N/A</v>
      </c>
      <c r="D185" s="98" t="e">
        <f t="shared" ca="1" si="10"/>
        <v>#N/A</v>
      </c>
      <c r="E185" s="102">
        <f ca="1">IFERROR(VLOOKUP(ROW(),ModInCmp!D:I,2,FALSE),Framework!E184)</f>
        <v>0</v>
      </c>
      <c r="F185" s="105" t="str">
        <f ca="1">IF(E185&lt;&gt;E184,VLOOKUP(E185,CatModules!B:C,2,FALSE),"")</f>
        <v/>
      </c>
      <c r="G185" s="97" t="e">
        <f ca="1">IFERROR(VLOOKUP(ROW(),ModInCmp!D:G,4,FALSE),IF(ROW()-MATCH(E185,Framework!E:E,0)&gt;=VLOOKUP(MATCH(E185,Framework!E:E,0),ModInCmp!D:F,3,FALSE),"",Framework!G184+1))</f>
        <v>#N/A</v>
      </c>
      <c r="H185" s="98" t="e">
        <f t="shared" ca="1" si="11"/>
        <v>#N/A</v>
      </c>
      <c r="I185" s="98" t="e">
        <f t="shared" ca="1" si="12"/>
        <v>#N/A</v>
      </c>
    </row>
    <row r="186" spans="1:9" s="103" customFormat="1" x14ac:dyDescent="0.2">
      <c r="A186" s="98" t="str">
        <f>IF(ImpactInCmp!C181&lt;&gt;"",ImpactInCmp!C181,"")</f>
        <v/>
      </c>
      <c r="B186" s="98" t="str">
        <f>IF(OutcomeInCmp!C181&lt;&gt;"",OutcomeInCmp!C181,"")</f>
        <v/>
      </c>
      <c r="C186" s="102" t="e">
        <f ca="1">IFERROR(VLOOKUP(ROW(),ModInCmp!D:I,6,FALSE),IF(ROW()-MATCH(E186,Framework!E:E,0)&gt;=VLOOKUP(MATCH(E186,Framework!E:E,0),ModInCmp!D:H,5,FALSE),"",Framework!C185+1))</f>
        <v>#N/A</v>
      </c>
      <c r="D186" s="98" t="e">
        <f t="shared" ca="1" si="10"/>
        <v>#N/A</v>
      </c>
      <c r="E186" s="102">
        <f ca="1">IFERROR(VLOOKUP(ROW(),ModInCmp!D:I,2,FALSE),Framework!E185)</f>
        <v>0</v>
      </c>
      <c r="F186" s="105" t="str">
        <f ca="1">IF(E186&lt;&gt;E185,VLOOKUP(E186,CatModules!B:C,2,FALSE),"")</f>
        <v/>
      </c>
      <c r="G186" s="97" t="e">
        <f ca="1">IFERROR(VLOOKUP(ROW(),ModInCmp!D:G,4,FALSE),IF(ROW()-MATCH(E186,Framework!E:E,0)&gt;=VLOOKUP(MATCH(E186,Framework!E:E,0),ModInCmp!D:F,3,FALSE),"",Framework!G185+1))</f>
        <v>#N/A</v>
      </c>
      <c r="H186" s="98" t="e">
        <f t="shared" ca="1" si="11"/>
        <v>#N/A</v>
      </c>
      <c r="I186" s="98" t="e">
        <f t="shared" ca="1" si="12"/>
        <v>#N/A</v>
      </c>
    </row>
    <row r="187" spans="1:9" s="103" customFormat="1" x14ac:dyDescent="0.2">
      <c r="A187" s="98" t="str">
        <f>IF(ImpactInCmp!C182&lt;&gt;"",ImpactInCmp!C182,"")</f>
        <v/>
      </c>
      <c r="B187" s="98" t="str">
        <f>IF(OutcomeInCmp!C182&lt;&gt;"",OutcomeInCmp!C182,"")</f>
        <v/>
      </c>
      <c r="C187" s="102" t="e">
        <f ca="1">IFERROR(VLOOKUP(ROW(),ModInCmp!D:I,6,FALSE),IF(ROW()-MATCH(E187,Framework!E:E,0)&gt;=VLOOKUP(MATCH(E187,Framework!E:E,0),ModInCmp!D:H,5,FALSE),"",Framework!C186+1))</f>
        <v>#N/A</v>
      </c>
      <c r="D187" s="98" t="e">
        <f t="shared" ca="1" si="10"/>
        <v>#N/A</v>
      </c>
      <c r="E187" s="102">
        <f ca="1">IFERROR(VLOOKUP(ROW(),ModInCmp!D:I,2,FALSE),Framework!E186)</f>
        <v>0</v>
      </c>
      <c r="F187" s="105" t="str">
        <f ca="1">IF(E187&lt;&gt;E186,VLOOKUP(E187,CatModules!B:C,2,FALSE),"")</f>
        <v/>
      </c>
      <c r="G187" s="97" t="e">
        <f ca="1">IFERROR(VLOOKUP(ROW(),ModInCmp!D:G,4,FALSE),IF(ROW()-MATCH(E187,Framework!E:E,0)&gt;=VLOOKUP(MATCH(E187,Framework!E:E,0),ModInCmp!D:F,3,FALSE),"",Framework!G186+1))</f>
        <v>#N/A</v>
      </c>
      <c r="H187" s="98" t="e">
        <f t="shared" ca="1" si="11"/>
        <v>#N/A</v>
      </c>
      <c r="I187" s="98" t="e">
        <f t="shared" ca="1" si="12"/>
        <v>#N/A</v>
      </c>
    </row>
    <row r="188" spans="1:9" s="103" customFormat="1" x14ac:dyDescent="0.2">
      <c r="A188" s="98" t="str">
        <f>IF(ImpactInCmp!C183&lt;&gt;"",ImpactInCmp!C183,"")</f>
        <v/>
      </c>
      <c r="B188" s="98" t="str">
        <f>IF(OutcomeInCmp!C183&lt;&gt;"",OutcomeInCmp!C183,"")</f>
        <v/>
      </c>
      <c r="C188" s="102" t="e">
        <f ca="1">IFERROR(VLOOKUP(ROW(),ModInCmp!D:I,6,FALSE),IF(ROW()-MATCH(E188,Framework!E:E,0)&gt;=VLOOKUP(MATCH(E188,Framework!E:E,0),ModInCmp!D:H,5,FALSE),"",Framework!C187+1))</f>
        <v>#N/A</v>
      </c>
      <c r="D188" s="98" t="e">
        <f t="shared" ca="1" si="10"/>
        <v>#N/A</v>
      </c>
      <c r="E188" s="102">
        <f ca="1">IFERROR(VLOOKUP(ROW(),ModInCmp!D:I,2,FALSE),Framework!E187)</f>
        <v>0</v>
      </c>
      <c r="F188" s="105" t="str">
        <f ca="1">IF(E188&lt;&gt;E187,VLOOKUP(E188,CatModules!B:C,2,FALSE),"")</f>
        <v/>
      </c>
      <c r="G188" s="97" t="e">
        <f ca="1">IFERROR(VLOOKUP(ROW(),ModInCmp!D:G,4,FALSE),IF(ROW()-MATCH(E188,Framework!E:E,0)&gt;=VLOOKUP(MATCH(E188,Framework!E:E,0),ModInCmp!D:F,3,FALSE),"",Framework!G187+1))</f>
        <v>#N/A</v>
      </c>
      <c r="H188" s="98" t="e">
        <f t="shared" ca="1" si="11"/>
        <v>#N/A</v>
      </c>
      <c r="I188" s="98" t="e">
        <f t="shared" ca="1" si="12"/>
        <v>#N/A</v>
      </c>
    </row>
    <row r="189" spans="1:9" s="103" customFormat="1" x14ac:dyDescent="0.2">
      <c r="A189" s="98" t="str">
        <f>IF(ImpactInCmp!C184&lt;&gt;"",ImpactInCmp!C184,"")</f>
        <v/>
      </c>
      <c r="B189" s="98" t="str">
        <f>IF(OutcomeInCmp!C184&lt;&gt;"",OutcomeInCmp!C184,"")</f>
        <v/>
      </c>
      <c r="C189" s="102" t="e">
        <f ca="1">IFERROR(VLOOKUP(ROW(),ModInCmp!D:I,6,FALSE),IF(ROW()-MATCH(E189,Framework!E:E,0)&gt;=VLOOKUP(MATCH(E189,Framework!E:E,0),ModInCmp!D:H,5,FALSE),"",Framework!C188+1))</f>
        <v>#N/A</v>
      </c>
      <c r="D189" s="98" t="e">
        <f t="shared" ca="1" si="10"/>
        <v>#N/A</v>
      </c>
      <c r="E189" s="102">
        <f ca="1">IFERROR(VLOOKUP(ROW(),ModInCmp!D:I,2,FALSE),Framework!E188)</f>
        <v>0</v>
      </c>
      <c r="F189" s="105" t="str">
        <f ca="1">IF(E189&lt;&gt;E188,VLOOKUP(E189,CatModules!B:C,2,FALSE),"")</f>
        <v/>
      </c>
      <c r="G189" s="97" t="e">
        <f ca="1">IFERROR(VLOOKUP(ROW(),ModInCmp!D:G,4,FALSE),IF(ROW()-MATCH(E189,Framework!E:E,0)&gt;=VLOOKUP(MATCH(E189,Framework!E:E,0),ModInCmp!D:F,3,FALSE),"",Framework!G188+1))</f>
        <v>#N/A</v>
      </c>
      <c r="H189" s="98" t="e">
        <f t="shared" ca="1" si="11"/>
        <v>#N/A</v>
      </c>
      <c r="I189" s="98" t="e">
        <f t="shared" ca="1" si="12"/>
        <v>#N/A</v>
      </c>
    </row>
    <row r="190" spans="1:9" s="103" customFormat="1" x14ac:dyDescent="0.2">
      <c r="A190" s="98" t="str">
        <f>IF(ImpactInCmp!C185&lt;&gt;"",ImpactInCmp!C185,"")</f>
        <v/>
      </c>
      <c r="B190" s="98" t="str">
        <f>IF(OutcomeInCmp!C185&lt;&gt;"",OutcomeInCmp!C185,"")</f>
        <v/>
      </c>
      <c r="C190" s="102" t="e">
        <f ca="1">IFERROR(VLOOKUP(ROW(),ModInCmp!D:I,6,FALSE),IF(ROW()-MATCH(E190,Framework!E:E,0)&gt;=VLOOKUP(MATCH(E190,Framework!E:E,0),ModInCmp!D:H,5,FALSE),"",Framework!C189+1))</f>
        <v>#N/A</v>
      </c>
      <c r="D190" s="98" t="e">
        <f t="shared" ca="1" si="10"/>
        <v>#N/A</v>
      </c>
      <c r="E190" s="102">
        <f ca="1">IFERROR(VLOOKUP(ROW(),ModInCmp!D:I,2,FALSE),Framework!E189)</f>
        <v>0</v>
      </c>
      <c r="F190" s="105" t="str">
        <f ca="1">IF(E190&lt;&gt;E189,VLOOKUP(E190,CatModules!B:C,2,FALSE),"")</f>
        <v/>
      </c>
      <c r="G190" s="97" t="e">
        <f ca="1">IFERROR(VLOOKUP(ROW(),ModInCmp!D:G,4,FALSE),IF(ROW()-MATCH(E190,Framework!E:E,0)&gt;=VLOOKUP(MATCH(E190,Framework!E:E,0),ModInCmp!D:F,3,FALSE),"",Framework!G189+1))</f>
        <v>#N/A</v>
      </c>
      <c r="H190" s="98" t="e">
        <f t="shared" ca="1" si="11"/>
        <v>#N/A</v>
      </c>
      <c r="I190" s="98" t="e">
        <f t="shared" ca="1" si="12"/>
        <v>#N/A</v>
      </c>
    </row>
    <row r="191" spans="1:9" s="103" customFormat="1" x14ac:dyDescent="0.2">
      <c r="A191" s="98" t="str">
        <f>IF(ImpactInCmp!C186&lt;&gt;"",ImpactInCmp!C186,"")</f>
        <v/>
      </c>
      <c r="B191" s="98" t="str">
        <f>IF(OutcomeInCmp!C186&lt;&gt;"",OutcomeInCmp!C186,"")</f>
        <v/>
      </c>
      <c r="C191" s="102" t="e">
        <f ca="1">IFERROR(VLOOKUP(ROW(),ModInCmp!D:I,6,FALSE),IF(ROW()-MATCH(E191,Framework!E:E,0)&gt;=VLOOKUP(MATCH(E191,Framework!E:E,0),ModInCmp!D:H,5,FALSE),"",Framework!C190+1))</f>
        <v>#N/A</v>
      </c>
      <c r="D191" s="98" t="e">
        <f t="shared" ca="1" si="10"/>
        <v>#N/A</v>
      </c>
      <c r="E191" s="102">
        <f ca="1">IFERROR(VLOOKUP(ROW(),ModInCmp!D:I,2,FALSE),Framework!E190)</f>
        <v>0</v>
      </c>
      <c r="F191" s="105" t="str">
        <f ca="1">IF(E191&lt;&gt;E190,VLOOKUP(E191,CatModules!B:C,2,FALSE),"")</f>
        <v/>
      </c>
      <c r="G191" s="97" t="e">
        <f ca="1">IFERROR(VLOOKUP(ROW(),ModInCmp!D:G,4,FALSE),IF(ROW()-MATCH(E191,Framework!E:E,0)&gt;=VLOOKUP(MATCH(E191,Framework!E:E,0),ModInCmp!D:F,3,FALSE),"",Framework!G190+1))</f>
        <v>#N/A</v>
      </c>
      <c r="H191" s="98" t="e">
        <f t="shared" ca="1" si="11"/>
        <v>#N/A</v>
      </c>
      <c r="I191" s="98" t="e">
        <f t="shared" ca="1" si="12"/>
        <v>#N/A</v>
      </c>
    </row>
    <row r="192" spans="1:9" s="103" customFormat="1" x14ac:dyDescent="0.2">
      <c r="A192" s="98" t="str">
        <f>IF(ImpactInCmp!C187&lt;&gt;"",ImpactInCmp!C187,"")</f>
        <v/>
      </c>
      <c r="B192" s="98" t="str">
        <f>IF(OutcomeInCmp!C187&lt;&gt;"",OutcomeInCmp!C187,"")</f>
        <v/>
      </c>
      <c r="C192" s="102" t="e">
        <f ca="1">IFERROR(VLOOKUP(ROW(),ModInCmp!D:I,6,FALSE),IF(ROW()-MATCH(E192,Framework!E:E,0)&gt;=VLOOKUP(MATCH(E192,Framework!E:E,0),ModInCmp!D:H,5,FALSE),"",Framework!C191+1))</f>
        <v>#N/A</v>
      </c>
      <c r="D192" s="98" t="e">
        <f t="shared" ca="1" si="10"/>
        <v>#N/A</v>
      </c>
      <c r="E192" s="102">
        <f ca="1">IFERROR(VLOOKUP(ROW(),ModInCmp!D:I,2,FALSE),Framework!E191)</f>
        <v>0</v>
      </c>
      <c r="F192" s="105" t="str">
        <f ca="1">IF(E192&lt;&gt;E191,VLOOKUP(E192,CatModules!B:C,2,FALSE),"")</f>
        <v/>
      </c>
      <c r="G192" s="97" t="e">
        <f ca="1">IFERROR(VLOOKUP(ROW(),ModInCmp!D:G,4,FALSE),IF(ROW()-MATCH(E192,Framework!E:E,0)&gt;=VLOOKUP(MATCH(E192,Framework!E:E,0),ModInCmp!D:F,3,FALSE),"",Framework!G191+1))</f>
        <v>#N/A</v>
      </c>
      <c r="H192" s="98" t="e">
        <f t="shared" ca="1" si="11"/>
        <v>#N/A</v>
      </c>
      <c r="I192" s="98" t="e">
        <f t="shared" ca="1" si="12"/>
        <v>#N/A</v>
      </c>
    </row>
    <row r="193" spans="1:9" s="103" customFormat="1" x14ac:dyDescent="0.2">
      <c r="A193" s="98" t="str">
        <f>IF(ImpactInCmp!C188&lt;&gt;"",ImpactInCmp!C188,"")</f>
        <v/>
      </c>
      <c r="B193" s="98" t="str">
        <f>IF(OutcomeInCmp!C188&lt;&gt;"",OutcomeInCmp!C188,"")</f>
        <v/>
      </c>
      <c r="C193" s="102" t="e">
        <f ca="1">IFERROR(VLOOKUP(ROW(),ModInCmp!D:I,6,FALSE),IF(ROW()-MATCH(E193,Framework!E:E,0)&gt;=VLOOKUP(MATCH(E193,Framework!E:E,0),ModInCmp!D:H,5,FALSE),"",Framework!C192+1))</f>
        <v>#N/A</v>
      </c>
      <c r="D193" s="98" t="e">
        <f t="shared" ca="1" si="10"/>
        <v>#N/A</v>
      </c>
      <c r="E193" s="102">
        <f ca="1">IFERROR(VLOOKUP(ROW(),ModInCmp!D:I,2,FALSE),Framework!E192)</f>
        <v>0</v>
      </c>
      <c r="F193" s="105" t="str">
        <f ca="1">IF(E193&lt;&gt;E192,VLOOKUP(E193,CatModules!B:C,2,FALSE),"")</f>
        <v/>
      </c>
      <c r="G193" s="97" t="e">
        <f ca="1">IFERROR(VLOOKUP(ROW(),ModInCmp!D:G,4,FALSE),IF(ROW()-MATCH(E193,Framework!E:E,0)&gt;=VLOOKUP(MATCH(E193,Framework!E:E,0),ModInCmp!D:F,3,FALSE),"",Framework!G192+1))</f>
        <v>#N/A</v>
      </c>
      <c r="H193" s="98" t="e">
        <f t="shared" ca="1" si="11"/>
        <v>#N/A</v>
      </c>
      <c r="I193" s="98" t="e">
        <f t="shared" ca="1" si="12"/>
        <v>#N/A</v>
      </c>
    </row>
    <row r="194" spans="1:9" s="103" customFormat="1" x14ac:dyDescent="0.2">
      <c r="A194" s="98" t="str">
        <f>IF(ImpactInCmp!C189&lt;&gt;"",ImpactInCmp!C189,"")</f>
        <v/>
      </c>
      <c r="B194" s="98" t="str">
        <f>IF(OutcomeInCmp!C189&lt;&gt;"",OutcomeInCmp!C189,"")</f>
        <v/>
      </c>
      <c r="C194" s="102" t="e">
        <f ca="1">IFERROR(VLOOKUP(ROW(),ModInCmp!D:I,6,FALSE),IF(ROW()-MATCH(E194,Framework!E:E,0)&gt;=VLOOKUP(MATCH(E194,Framework!E:E,0),ModInCmp!D:H,5,FALSE),"",Framework!C193+1))</f>
        <v>#N/A</v>
      </c>
      <c r="D194" s="98" t="e">
        <f t="shared" ca="1" si="10"/>
        <v>#N/A</v>
      </c>
      <c r="E194" s="102">
        <f ca="1">IFERROR(VLOOKUP(ROW(),ModInCmp!D:I,2,FALSE),Framework!E193)</f>
        <v>0</v>
      </c>
      <c r="F194" s="105" t="str">
        <f ca="1">IF(E194&lt;&gt;E193,VLOOKUP(E194,CatModules!B:C,2,FALSE),"")</f>
        <v/>
      </c>
      <c r="G194" s="97" t="e">
        <f ca="1">IFERROR(VLOOKUP(ROW(),ModInCmp!D:G,4,FALSE),IF(ROW()-MATCH(E194,Framework!E:E,0)&gt;=VLOOKUP(MATCH(E194,Framework!E:E,0),ModInCmp!D:F,3,FALSE),"",Framework!G193+1))</f>
        <v>#N/A</v>
      </c>
      <c r="H194" s="98" t="e">
        <f t="shared" ca="1" si="11"/>
        <v>#N/A</v>
      </c>
      <c r="I194" s="98" t="e">
        <f t="shared" ca="1" si="12"/>
        <v>#N/A</v>
      </c>
    </row>
    <row r="195" spans="1:9" s="103" customFormat="1" x14ac:dyDescent="0.2">
      <c r="A195" s="98" t="str">
        <f>IF(ImpactInCmp!C190&lt;&gt;"",ImpactInCmp!C190,"")</f>
        <v/>
      </c>
      <c r="B195" s="98" t="str">
        <f>IF(OutcomeInCmp!C190&lt;&gt;"",OutcomeInCmp!C190,"")</f>
        <v/>
      </c>
      <c r="C195" s="102" t="e">
        <f ca="1">IFERROR(VLOOKUP(ROW(),ModInCmp!D:I,6,FALSE),IF(ROW()-MATCH(E195,Framework!E:E,0)&gt;=VLOOKUP(MATCH(E195,Framework!E:E,0),ModInCmp!D:H,5,FALSE),"",Framework!C194+1))</f>
        <v>#N/A</v>
      </c>
      <c r="D195" s="98" t="e">
        <f t="shared" ca="1" si="10"/>
        <v>#N/A</v>
      </c>
      <c r="E195" s="102">
        <f ca="1">IFERROR(VLOOKUP(ROW(),ModInCmp!D:I,2,FALSE),Framework!E194)</f>
        <v>0</v>
      </c>
      <c r="F195" s="105" t="str">
        <f ca="1">IF(E195&lt;&gt;E194,VLOOKUP(E195,CatModules!B:C,2,FALSE),"")</f>
        <v/>
      </c>
      <c r="G195" s="97" t="e">
        <f ca="1">IFERROR(VLOOKUP(ROW(),ModInCmp!D:G,4,FALSE),IF(ROW()-MATCH(E195,Framework!E:E,0)&gt;=VLOOKUP(MATCH(E195,Framework!E:E,0),ModInCmp!D:F,3,FALSE),"",Framework!G194+1))</f>
        <v>#N/A</v>
      </c>
      <c r="H195" s="98" t="e">
        <f t="shared" ca="1" si="11"/>
        <v>#N/A</v>
      </c>
      <c r="I195" s="98" t="e">
        <f t="shared" ca="1" si="12"/>
        <v>#N/A</v>
      </c>
    </row>
    <row r="196" spans="1:9" s="103" customFormat="1" x14ac:dyDescent="0.2">
      <c r="A196" s="98" t="str">
        <f>IF(ImpactInCmp!C191&lt;&gt;"",ImpactInCmp!C191,"")</f>
        <v/>
      </c>
      <c r="B196" s="98" t="str">
        <f>IF(OutcomeInCmp!C191&lt;&gt;"",OutcomeInCmp!C191,"")</f>
        <v/>
      </c>
      <c r="C196" s="102" t="e">
        <f ca="1">IFERROR(VLOOKUP(ROW(),ModInCmp!D:I,6,FALSE),IF(ROW()-MATCH(E196,Framework!E:E,0)&gt;=VLOOKUP(MATCH(E196,Framework!E:E,0),ModInCmp!D:H,5,FALSE),"",Framework!C195+1))</f>
        <v>#N/A</v>
      </c>
      <c r="D196" s="98" t="e">
        <f t="shared" ca="1" si="10"/>
        <v>#N/A</v>
      </c>
      <c r="E196" s="102">
        <f ca="1">IFERROR(VLOOKUP(ROW(),ModInCmp!D:I,2,FALSE),Framework!E195)</f>
        <v>0</v>
      </c>
      <c r="F196" s="105" t="str">
        <f ca="1">IF(E196&lt;&gt;E195,VLOOKUP(E196,CatModules!B:C,2,FALSE),"")</f>
        <v/>
      </c>
      <c r="G196" s="97" t="e">
        <f ca="1">IFERROR(VLOOKUP(ROW(),ModInCmp!D:G,4,FALSE),IF(ROW()-MATCH(E196,Framework!E:E,0)&gt;=VLOOKUP(MATCH(E196,Framework!E:E,0),ModInCmp!D:F,3,FALSE),"",Framework!G195+1))</f>
        <v>#N/A</v>
      </c>
      <c r="H196" s="98" t="e">
        <f t="shared" ca="1" si="11"/>
        <v>#N/A</v>
      </c>
      <c r="I196" s="98" t="e">
        <f t="shared" ca="1" si="12"/>
        <v>#N/A</v>
      </c>
    </row>
    <row r="197" spans="1:9" s="103" customFormat="1" x14ac:dyDescent="0.2">
      <c r="A197" s="98" t="str">
        <f>IF(ImpactInCmp!C192&lt;&gt;"",ImpactInCmp!C192,"")</f>
        <v/>
      </c>
      <c r="B197" s="98" t="str">
        <f>IF(OutcomeInCmp!C192&lt;&gt;"",OutcomeInCmp!C192,"")</f>
        <v/>
      </c>
      <c r="C197" s="102" t="e">
        <f ca="1">IFERROR(VLOOKUP(ROW(),ModInCmp!D:I,6,FALSE),IF(ROW()-MATCH(E197,Framework!E:E,0)&gt;=VLOOKUP(MATCH(E197,Framework!E:E,0),ModInCmp!D:H,5,FALSE),"",Framework!C196+1))</f>
        <v>#N/A</v>
      </c>
      <c r="D197" s="98" t="e">
        <f t="shared" ca="1" si="10"/>
        <v>#N/A</v>
      </c>
      <c r="E197" s="102">
        <f ca="1">IFERROR(VLOOKUP(ROW(),ModInCmp!D:I,2,FALSE),Framework!E196)</f>
        <v>0</v>
      </c>
      <c r="F197" s="105" t="str">
        <f ca="1">IF(E197&lt;&gt;E196,VLOOKUP(E197,CatModules!B:C,2,FALSE),"")</f>
        <v/>
      </c>
      <c r="G197" s="97" t="e">
        <f ca="1">IFERROR(VLOOKUP(ROW(),ModInCmp!D:G,4,FALSE),IF(ROW()-MATCH(E197,Framework!E:E,0)&gt;=VLOOKUP(MATCH(E197,Framework!E:E,0),ModInCmp!D:F,3,FALSE),"",Framework!G196+1))</f>
        <v>#N/A</v>
      </c>
      <c r="H197" s="98" t="e">
        <f t="shared" ca="1" si="11"/>
        <v>#N/A</v>
      </c>
      <c r="I197" s="98" t="e">
        <f t="shared" ca="1" si="12"/>
        <v>#N/A</v>
      </c>
    </row>
    <row r="198" spans="1:9" s="103" customFormat="1" x14ac:dyDescent="0.2">
      <c r="A198" s="98" t="str">
        <f>IF(ImpactInCmp!C193&lt;&gt;"",ImpactInCmp!C193,"")</f>
        <v/>
      </c>
      <c r="B198" s="98" t="str">
        <f>IF(OutcomeInCmp!C193&lt;&gt;"",OutcomeInCmp!C193,"")</f>
        <v/>
      </c>
      <c r="C198" s="102" t="e">
        <f ca="1">IFERROR(VLOOKUP(ROW(),ModInCmp!D:I,6,FALSE),IF(ROW()-MATCH(E198,Framework!E:E,0)&gt;=VLOOKUP(MATCH(E198,Framework!E:E,0),ModInCmp!D:H,5,FALSE),"",Framework!C197+1))</f>
        <v>#N/A</v>
      </c>
      <c r="D198" s="98" t="e">
        <f t="shared" ca="1" si="10"/>
        <v>#N/A</v>
      </c>
      <c r="E198" s="102">
        <f ca="1">IFERROR(VLOOKUP(ROW(),ModInCmp!D:I,2,FALSE),Framework!E197)</f>
        <v>0</v>
      </c>
      <c r="F198" s="105" t="str">
        <f ca="1">IF(E198&lt;&gt;E197,VLOOKUP(E198,CatModules!B:C,2,FALSE),"")</f>
        <v/>
      </c>
      <c r="G198" s="97" t="e">
        <f ca="1">IFERROR(VLOOKUP(ROW(),ModInCmp!D:G,4,FALSE),IF(ROW()-MATCH(E198,Framework!E:E,0)&gt;=VLOOKUP(MATCH(E198,Framework!E:E,0),ModInCmp!D:F,3,FALSE),"",Framework!G197+1))</f>
        <v>#N/A</v>
      </c>
      <c r="H198" s="98" t="e">
        <f t="shared" ca="1" si="11"/>
        <v>#N/A</v>
      </c>
      <c r="I198" s="98" t="e">
        <f t="shared" ca="1" si="12"/>
        <v>#N/A</v>
      </c>
    </row>
    <row r="199" spans="1:9" s="103" customFormat="1" x14ac:dyDescent="0.2">
      <c r="A199" s="98" t="str">
        <f>IF(ImpactInCmp!C194&lt;&gt;"",ImpactInCmp!C194,"")</f>
        <v/>
      </c>
      <c r="B199" s="98" t="str">
        <f>IF(OutcomeInCmp!C194&lt;&gt;"",OutcomeInCmp!C194,"")</f>
        <v/>
      </c>
      <c r="C199" s="102" t="e">
        <f ca="1">IFERROR(VLOOKUP(ROW(),ModInCmp!D:I,6,FALSE),IF(ROW()-MATCH(E199,Framework!E:E,0)&gt;=VLOOKUP(MATCH(E199,Framework!E:E,0),ModInCmp!D:H,5,FALSE),"",Framework!C198+1))</f>
        <v>#N/A</v>
      </c>
      <c r="D199" s="98" t="e">
        <f t="shared" ca="1" si="10"/>
        <v>#N/A</v>
      </c>
      <c r="E199" s="102">
        <f ca="1">IFERROR(VLOOKUP(ROW(),ModInCmp!D:I,2,FALSE),Framework!E198)</f>
        <v>0</v>
      </c>
      <c r="F199" s="105" t="str">
        <f ca="1">IF(E199&lt;&gt;E198,VLOOKUP(E199,CatModules!B:C,2,FALSE),"")</f>
        <v/>
      </c>
      <c r="G199" s="97" t="e">
        <f ca="1">IFERROR(VLOOKUP(ROW(),ModInCmp!D:G,4,FALSE),IF(ROW()-MATCH(E199,Framework!E:E,0)&gt;=VLOOKUP(MATCH(E199,Framework!E:E,0),ModInCmp!D:F,3,FALSE),"",Framework!G198+1))</f>
        <v>#N/A</v>
      </c>
      <c r="H199" s="98" t="e">
        <f t="shared" ca="1" si="11"/>
        <v>#N/A</v>
      </c>
      <c r="I199" s="98" t="e">
        <f t="shared" ca="1" si="12"/>
        <v>#N/A</v>
      </c>
    </row>
    <row r="200" spans="1:9" s="103" customFormat="1" x14ac:dyDescent="0.2">
      <c r="A200" s="98" t="str">
        <f>IF(ImpactInCmp!C195&lt;&gt;"",ImpactInCmp!C195,"")</f>
        <v/>
      </c>
      <c r="B200" s="98" t="str">
        <f>IF(OutcomeInCmp!C195&lt;&gt;"",OutcomeInCmp!C195,"")</f>
        <v/>
      </c>
      <c r="C200" s="102" t="e">
        <f ca="1">IFERROR(VLOOKUP(ROW(),ModInCmp!D:I,6,FALSE),IF(ROW()-MATCH(E200,Framework!E:E,0)&gt;=VLOOKUP(MATCH(E200,Framework!E:E,0),ModInCmp!D:H,5,FALSE),"",Framework!C199+1))</f>
        <v>#N/A</v>
      </c>
      <c r="D200" s="98" t="e">
        <f t="shared" ref="D200" ca="1" si="13">IF(C200&lt;&gt;"",INDIRECT(ADDRESS(C200,4,1,1,"CatCoverage")),"")</f>
        <v>#N/A</v>
      </c>
      <c r="E200" s="102">
        <f ca="1">IFERROR(VLOOKUP(ROW(),ModInCmp!D:I,2,FALSE),Framework!E199)</f>
        <v>0</v>
      </c>
      <c r="F200" s="105" t="str">
        <f ca="1">IF(E200&lt;&gt;E199,VLOOKUP(E200,CatModules!B:C,2,FALSE),"")</f>
        <v/>
      </c>
      <c r="G200" s="97" t="e">
        <f ca="1">IFERROR(VLOOKUP(ROW(),ModInCmp!D:G,4,FALSE),IF(ROW()-MATCH(E200,Framework!E:E,0)&gt;=VLOOKUP(MATCH(E200,Framework!E:E,0),ModInCmp!D:F,3,FALSE),"",Framework!G199+1))</f>
        <v>#N/A</v>
      </c>
      <c r="H200" s="98" t="e">
        <f t="shared" ref="H200" ca="1" si="14">IF(G200&lt;&gt;"",INDIRECT(ADDRESS(G200,4,1,1,"CatInt")),"")</f>
        <v>#N/A</v>
      </c>
      <c r="I200" s="98" t="e">
        <f t="shared" ca="1" si="12"/>
        <v>#N/A</v>
      </c>
    </row>
    <row r="201" spans="1:9" s="103" customFormat="1" x14ac:dyDescent="0.2">
      <c r="A201" s="98"/>
      <c r="B201" s="98"/>
      <c r="C201" s="102"/>
      <c r="D201" s="98"/>
      <c r="E201" s="106"/>
      <c r="F201" s="105"/>
      <c r="G201" s="97"/>
      <c r="H201" s="107"/>
      <c r="I201" s="107"/>
    </row>
    <row r="202" spans="1:9" s="103" customFormat="1" x14ac:dyDescent="0.2">
      <c r="A202" s="98"/>
      <c r="B202" s="98"/>
      <c r="C202" s="102"/>
      <c r="D202" s="98"/>
      <c r="E202" s="106"/>
      <c r="F202" s="105"/>
      <c r="G202" s="97"/>
      <c r="H202" s="107"/>
      <c r="I202" s="107"/>
    </row>
    <row r="203" spans="1:9" s="103" customFormat="1" x14ac:dyDescent="0.2">
      <c r="A203" s="98"/>
      <c r="B203" s="98"/>
      <c r="C203" s="102"/>
      <c r="D203" s="98"/>
      <c r="E203" s="106"/>
      <c r="F203" s="105"/>
      <c r="G203" s="97"/>
      <c r="H203" s="107"/>
      <c r="I203" s="107"/>
    </row>
    <row r="204" spans="1:9" s="103" customFormat="1" x14ac:dyDescent="0.2">
      <c r="A204" s="98"/>
      <c r="B204" s="98"/>
      <c r="C204" s="102"/>
      <c r="D204" s="98"/>
      <c r="E204" s="106"/>
      <c r="F204" s="105"/>
      <c r="G204" s="97"/>
      <c r="H204" s="107"/>
      <c r="I204" s="107"/>
    </row>
    <row r="205" spans="1:9" s="103" customFormat="1" x14ac:dyDescent="0.2">
      <c r="A205" s="98"/>
      <c r="B205" s="98"/>
      <c r="C205" s="102"/>
      <c r="D205" s="98"/>
      <c r="E205" s="106"/>
      <c r="F205" s="105"/>
      <c r="G205" s="97"/>
      <c r="H205" s="107"/>
      <c r="I205" s="107"/>
    </row>
    <row r="206" spans="1:9" s="103" customFormat="1" x14ac:dyDescent="0.2">
      <c r="A206" s="98"/>
      <c r="B206" s="98"/>
      <c r="C206" s="102"/>
      <c r="D206" s="98"/>
      <c r="E206" s="106"/>
      <c r="F206" s="105"/>
      <c r="G206" s="97"/>
      <c r="H206" s="107"/>
      <c r="I206" s="107"/>
    </row>
    <row r="207" spans="1:9" s="103" customFormat="1" x14ac:dyDescent="0.2">
      <c r="A207" s="98"/>
      <c r="B207" s="98"/>
      <c r="C207" s="102"/>
      <c r="D207" s="98"/>
      <c r="E207" s="106"/>
      <c r="F207" s="105"/>
      <c r="G207" s="97"/>
      <c r="H207" s="107"/>
      <c r="I207" s="107"/>
    </row>
    <row r="208" spans="1:9" s="103" customFormat="1" x14ac:dyDescent="0.2">
      <c r="A208" s="98"/>
      <c r="B208" s="98"/>
      <c r="C208" s="102"/>
      <c r="D208" s="98"/>
      <c r="E208" s="106"/>
      <c r="F208" s="105"/>
      <c r="G208" s="97"/>
      <c r="H208" s="107"/>
      <c r="I208" s="107"/>
    </row>
    <row r="209" spans="1:9" s="103" customFormat="1" x14ac:dyDescent="0.2">
      <c r="A209" s="98"/>
      <c r="B209" s="98"/>
      <c r="C209" s="102"/>
      <c r="D209" s="98"/>
      <c r="E209" s="106"/>
      <c r="F209" s="105"/>
      <c r="G209" s="97"/>
      <c r="H209" s="107"/>
      <c r="I209" s="107"/>
    </row>
    <row r="210" spans="1:9" s="103" customFormat="1" x14ac:dyDescent="0.2">
      <c r="A210" s="98"/>
      <c r="B210" s="98"/>
      <c r="C210" s="102"/>
      <c r="D210" s="98"/>
      <c r="E210" s="106"/>
      <c r="F210" s="105"/>
      <c r="G210" s="97"/>
      <c r="H210" s="107"/>
      <c r="I210" s="107"/>
    </row>
    <row r="211" spans="1:9" s="103" customFormat="1" x14ac:dyDescent="0.2">
      <c r="A211" s="98"/>
      <c r="B211" s="98"/>
      <c r="C211" s="102"/>
      <c r="D211" s="98"/>
      <c r="E211" s="106"/>
      <c r="F211" s="105"/>
      <c r="G211" s="97"/>
      <c r="H211" s="107"/>
      <c r="I211" s="107"/>
    </row>
    <row r="212" spans="1:9" s="103" customFormat="1" x14ac:dyDescent="0.2">
      <c r="A212" s="98"/>
      <c r="B212" s="98"/>
      <c r="C212" s="102"/>
      <c r="D212" s="98"/>
      <c r="E212" s="106"/>
      <c r="F212" s="105"/>
      <c r="G212" s="97"/>
      <c r="H212" s="107"/>
      <c r="I212" s="107"/>
    </row>
    <row r="213" spans="1:9" s="103" customFormat="1" x14ac:dyDescent="0.2">
      <c r="A213" s="98"/>
      <c r="B213" s="98"/>
      <c r="C213" s="102"/>
      <c r="D213" s="98"/>
      <c r="E213" s="106"/>
      <c r="F213" s="105"/>
      <c r="G213" s="97"/>
      <c r="H213" s="107"/>
      <c r="I213" s="107"/>
    </row>
    <row r="214" spans="1:9" s="103" customFormat="1" x14ac:dyDescent="0.2">
      <c r="A214" s="98"/>
      <c r="B214" s="98"/>
      <c r="C214" s="102"/>
      <c r="D214" s="98"/>
      <c r="E214" s="106"/>
      <c r="F214" s="105"/>
      <c r="G214" s="97"/>
      <c r="H214" s="107"/>
      <c r="I214" s="107"/>
    </row>
    <row r="215" spans="1:9" s="103" customFormat="1" x14ac:dyDescent="0.2">
      <c r="A215" s="98"/>
      <c r="B215" s="98"/>
      <c r="C215" s="102"/>
      <c r="D215" s="98"/>
      <c r="E215" s="106"/>
      <c r="F215" s="105"/>
      <c r="G215" s="97"/>
      <c r="H215" s="107"/>
      <c r="I215" s="107"/>
    </row>
    <row r="216" spans="1:9" s="103" customFormat="1" x14ac:dyDescent="0.2">
      <c r="A216" s="98"/>
      <c r="B216" s="98"/>
      <c r="C216" s="102"/>
      <c r="D216" s="98"/>
      <c r="E216" s="106"/>
      <c r="F216" s="105"/>
      <c r="G216" s="97"/>
      <c r="H216" s="107"/>
      <c r="I216" s="107"/>
    </row>
    <row r="217" spans="1:9" s="103" customFormat="1" x14ac:dyDescent="0.2">
      <c r="A217" s="98"/>
      <c r="B217" s="98"/>
      <c r="C217" s="102"/>
      <c r="D217" s="98"/>
      <c r="E217" s="106"/>
      <c r="F217" s="105"/>
      <c r="G217" s="97"/>
      <c r="H217" s="107"/>
      <c r="I217" s="107"/>
    </row>
    <row r="218" spans="1:9" s="103" customFormat="1" x14ac:dyDescent="0.2">
      <c r="A218" s="98"/>
      <c r="B218" s="98"/>
      <c r="C218" s="102"/>
      <c r="D218" s="98"/>
      <c r="E218" s="106"/>
      <c r="F218" s="105"/>
      <c r="G218" s="97"/>
      <c r="H218" s="107"/>
      <c r="I218" s="107"/>
    </row>
    <row r="219" spans="1:9" s="103" customFormat="1" x14ac:dyDescent="0.2">
      <c r="A219" s="98"/>
      <c r="B219" s="98"/>
      <c r="C219" s="102"/>
      <c r="D219" s="98"/>
      <c r="E219" s="106"/>
      <c r="F219" s="105"/>
      <c r="G219" s="97"/>
      <c r="H219" s="107"/>
      <c r="I219" s="107"/>
    </row>
    <row r="220" spans="1:9" s="103" customFormat="1" x14ac:dyDescent="0.2">
      <c r="A220" s="98"/>
      <c r="B220" s="98"/>
      <c r="C220" s="102"/>
      <c r="D220" s="98"/>
      <c r="E220" s="106"/>
      <c r="F220" s="105"/>
      <c r="G220" s="97"/>
      <c r="H220" s="107"/>
      <c r="I220" s="107"/>
    </row>
    <row r="221" spans="1:9" s="103" customFormat="1" x14ac:dyDescent="0.2">
      <c r="A221" s="98"/>
      <c r="B221" s="98"/>
      <c r="C221" s="102"/>
      <c r="D221" s="98"/>
      <c r="E221" s="106"/>
      <c r="F221" s="105"/>
      <c r="G221" s="97"/>
      <c r="H221" s="107"/>
      <c r="I221" s="107"/>
    </row>
    <row r="222" spans="1:9" s="103" customFormat="1" x14ac:dyDescent="0.2">
      <c r="A222" s="98"/>
      <c r="B222" s="98"/>
      <c r="C222" s="102"/>
      <c r="D222" s="98"/>
      <c r="E222" s="106"/>
      <c r="F222" s="105"/>
      <c r="G222" s="97"/>
      <c r="H222" s="107"/>
      <c r="I222" s="107"/>
    </row>
    <row r="223" spans="1:9" s="103" customFormat="1" x14ac:dyDescent="0.2">
      <c r="A223" s="98"/>
      <c r="B223" s="98"/>
      <c r="C223" s="102"/>
      <c r="D223" s="98"/>
      <c r="E223" s="106"/>
      <c r="F223" s="105"/>
      <c r="G223" s="97"/>
      <c r="H223" s="107"/>
      <c r="I223" s="107"/>
    </row>
    <row r="224" spans="1:9" s="103" customFormat="1" x14ac:dyDescent="0.2">
      <c r="A224" s="98"/>
      <c r="B224" s="98"/>
      <c r="C224" s="102"/>
      <c r="D224" s="98"/>
      <c r="E224" s="106"/>
      <c r="F224" s="105"/>
      <c r="G224" s="97"/>
      <c r="H224" s="107"/>
      <c r="I224" s="107"/>
    </row>
    <row r="225" spans="1:9" s="103" customFormat="1" x14ac:dyDescent="0.2">
      <c r="A225" s="98"/>
      <c r="B225" s="98"/>
      <c r="C225" s="102"/>
      <c r="D225" s="98"/>
      <c r="E225" s="106"/>
      <c r="F225" s="105"/>
      <c r="G225" s="97"/>
      <c r="H225" s="107"/>
      <c r="I225" s="107"/>
    </row>
    <row r="226" spans="1:9" s="103" customFormat="1" x14ac:dyDescent="0.2">
      <c r="A226" s="98"/>
      <c r="B226" s="98"/>
      <c r="C226" s="102"/>
      <c r="D226" s="98"/>
      <c r="E226" s="106"/>
      <c r="F226" s="105"/>
      <c r="G226" s="97"/>
      <c r="H226" s="107"/>
      <c r="I226" s="107"/>
    </row>
    <row r="227" spans="1:9" s="103" customFormat="1" x14ac:dyDescent="0.2">
      <c r="A227" s="98"/>
      <c r="B227" s="98"/>
      <c r="C227" s="102"/>
      <c r="D227" s="98"/>
      <c r="E227" s="106"/>
      <c r="F227" s="105"/>
      <c r="G227" s="97"/>
      <c r="H227" s="107"/>
      <c r="I227" s="107"/>
    </row>
    <row r="228" spans="1:9" s="103" customFormat="1" x14ac:dyDescent="0.2">
      <c r="A228" s="98"/>
      <c r="B228" s="98"/>
      <c r="C228" s="102"/>
      <c r="D228" s="98"/>
      <c r="E228" s="106"/>
      <c r="F228" s="105"/>
      <c r="G228" s="97"/>
      <c r="H228" s="107"/>
      <c r="I228" s="107"/>
    </row>
    <row r="229" spans="1:9" s="103" customFormat="1" x14ac:dyDescent="0.2">
      <c r="A229" s="98"/>
      <c r="B229" s="98"/>
      <c r="C229" s="102"/>
      <c r="D229" s="98"/>
      <c r="E229" s="106"/>
      <c r="F229" s="105"/>
      <c r="G229" s="97"/>
      <c r="H229" s="107"/>
      <c r="I229" s="107"/>
    </row>
    <row r="230" spans="1:9" s="103" customFormat="1" x14ac:dyDescent="0.2">
      <c r="A230" s="98"/>
      <c r="B230" s="98"/>
      <c r="C230" s="102"/>
      <c r="D230" s="98"/>
      <c r="E230" s="106"/>
      <c r="F230" s="105"/>
      <c r="G230" s="97"/>
      <c r="H230" s="107"/>
      <c r="I230" s="107"/>
    </row>
    <row r="231" spans="1:9" s="103" customFormat="1" x14ac:dyDescent="0.2">
      <c r="A231" s="98"/>
      <c r="B231" s="98"/>
      <c r="C231" s="102"/>
      <c r="D231" s="98"/>
      <c r="E231" s="106"/>
      <c r="F231" s="105"/>
      <c r="G231" s="97"/>
      <c r="H231" s="107"/>
      <c r="I231" s="107"/>
    </row>
    <row r="232" spans="1:9" s="103" customFormat="1" x14ac:dyDescent="0.2">
      <c r="A232" s="98"/>
      <c r="B232" s="98"/>
      <c r="C232" s="102"/>
      <c r="D232" s="98"/>
      <c r="E232" s="106"/>
      <c r="F232" s="105"/>
      <c r="G232" s="97"/>
      <c r="H232" s="107"/>
      <c r="I232" s="107"/>
    </row>
    <row r="233" spans="1:9" s="103" customFormat="1" x14ac:dyDescent="0.2">
      <c r="A233" s="98"/>
      <c r="B233" s="98"/>
      <c r="C233" s="102"/>
      <c r="D233" s="98"/>
      <c r="E233" s="106"/>
      <c r="F233" s="105"/>
      <c r="G233" s="97"/>
      <c r="H233" s="107"/>
      <c r="I233" s="107"/>
    </row>
    <row r="234" spans="1:9" s="103" customFormat="1" x14ac:dyDescent="0.2">
      <c r="A234" s="98"/>
      <c r="B234" s="98"/>
      <c r="C234" s="102"/>
      <c r="D234" s="98"/>
      <c r="E234" s="106"/>
      <c r="F234" s="105"/>
      <c r="G234" s="97"/>
      <c r="H234" s="107"/>
      <c r="I234" s="107"/>
    </row>
    <row r="235" spans="1:9" s="103" customFormat="1" x14ac:dyDescent="0.2">
      <c r="A235" s="98"/>
      <c r="B235" s="98"/>
      <c r="C235" s="102"/>
      <c r="D235" s="98"/>
      <c r="E235" s="106"/>
      <c r="F235" s="105"/>
      <c r="G235" s="97"/>
      <c r="H235" s="107"/>
      <c r="I235" s="107"/>
    </row>
    <row r="236" spans="1:9" s="103" customFormat="1" x14ac:dyDescent="0.2">
      <c r="A236" s="98"/>
      <c r="B236" s="98"/>
      <c r="C236" s="102"/>
      <c r="D236" s="98"/>
      <c r="E236" s="106"/>
      <c r="F236" s="105"/>
      <c r="G236" s="97"/>
      <c r="H236" s="107"/>
      <c r="I236" s="107"/>
    </row>
    <row r="237" spans="1:9" s="103" customFormat="1" x14ac:dyDescent="0.2">
      <c r="A237" s="98"/>
      <c r="B237" s="98"/>
      <c r="C237" s="102"/>
      <c r="D237" s="98"/>
      <c r="E237" s="106"/>
      <c r="F237" s="105"/>
      <c r="G237" s="97"/>
      <c r="H237" s="107"/>
      <c r="I237" s="107"/>
    </row>
    <row r="238" spans="1:9" s="103" customFormat="1" x14ac:dyDescent="0.2">
      <c r="A238" s="98"/>
      <c r="B238" s="98"/>
      <c r="C238" s="102"/>
      <c r="D238" s="98"/>
      <c r="E238" s="106"/>
      <c r="F238" s="105"/>
      <c r="G238" s="97"/>
      <c r="H238" s="107"/>
      <c r="I238" s="107"/>
    </row>
    <row r="239" spans="1:9" s="103" customFormat="1" x14ac:dyDescent="0.2">
      <c r="A239" s="98"/>
      <c r="B239" s="98"/>
      <c r="C239" s="102"/>
      <c r="D239" s="98"/>
      <c r="E239" s="106"/>
      <c r="F239" s="105"/>
      <c r="G239" s="97"/>
      <c r="H239" s="107"/>
      <c r="I239" s="107"/>
    </row>
    <row r="240" spans="1:9" s="103" customFormat="1" x14ac:dyDescent="0.2">
      <c r="A240" s="98"/>
      <c r="B240" s="98"/>
      <c r="C240" s="102"/>
      <c r="D240" s="98"/>
      <c r="E240" s="106"/>
      <c r="F240" s="105"/>
      <c r="G240" s="97"/>
      <c r="H240" s="107"/>
      <c r="I240" s="107"/>
    </row>
    <row r="241" spans="1:9" s="103" customFormat="1" x14ac:dyDescent="0.2">
      <c r="A241" s="98"/>
      <c r="B241" s="98"/>
      <c r="C241" s="102"/>
      <c r="D241" s="98"/>
      <c r="E241" s="106"/>
      <c r="F241" s="105"/>
      <c r="G241" s="97"/>
      <c r="H241" s="107"/>
      <c r="I241" s="107"/>
    </row>
    <row r="242" spans="1:9" s="103" customFormat="1" x14ac:dyDescent="0.2">
      <c r="A242" s="98"/>
      <c r="B242" s="98"/>
      <c r="C242" s="102"/>
      <c r="D242" s="98"/>
      <c r="E242" s="106"/>
      <c r="F242" s="105"/>
      <c r="G242" s="97"/>
      <c r="H242" s="107"/>
      <c r="I242" s="107"/>
    </row>
    <row r="243" spans="1:9" s="103" customFormat="1" x14ac:dyDescent="0.2">
      <c r="A243" s="98"/>
      <c r="B243" s="98"/>
      <c r="C243" s="102"/>
      <c r="D243" s="98"/>
      <c r="E243" s="106"/>
      <c r="F243" s="105"/>
      <c r="G243" s="97"/>
      <c r="H243" s="107"/>
      <c r="I243" s="107"/>
    </row>
    <row r="244" spans="1:9" s="103" customFormat="1" x14ac:dyDescent="0.2">
      <c r="A244" s="98"/>
      <c r="B244" s="98"/>
      <c r="C244" s="102"/>
      <c r="D244" s="98"/>
      <c r="E244" s="106"/>
      <c r="F244" s="105"/>
      <c r="G244" s="97"/>
      <c r="H244" s="107"/>
      <c r="I244" s="107"/>
    </row>
    <row r="245" spans="1:9" s="103" customFormat="1" x14ac:dyDescent="0.2">
      <c r="A245" s="98"/>
      <c r="B245" s="98"/>
      <c r="C245" s="102"/>
      <c r="D245" s="98"/>
      <c r="E245" s="106"/>
      <c r="F245" s="105"/>
      <c r="G245" s="97"/>
      <c r="H245" s="107"/>
      <c r="I245" s="107"/>
    </row>
    <row r="246" spans="1:9" s="103" customFormat="1" x14ac:dyDescent="0.2">
      <c r="A246" s="98"/>
      <c r="B246" s="98"/>
      <c r="C246" s="102"/>
      <c r="D246" s="98"/>
      <c r="E246" s="106"/>
      <c r="F246" s="105"/>
      <c r="G246" s="97"/>
      <c r="H246" s="107"/>
      <c r="I246" s="107"/>
    </row>
    <row r="247" spans="1:9" s="103" customFormat="1" x14ac:dyDescent="0.2">
      <c r="A247" s="98"/>
      <c r="B247" s="98"/>
      <c r="C247" s="102"/>
      <c r="D247" s="98"/>
      <c r="E247" s="106"/>
      <c r="F247" s="105"/>
      <c r="G247" s="97"/>
      <c r="H247" s="107"/>
      <c r="I247" s="107"/>
    </row>
    <row r="248" spans="1:9" s="103" customFormat="1" x14ac:dyDescent="0.2">
      <c r="A248" s="98"/>
      <c r="B248" s="98"/>
      <c r="C248" s="102"/>
      <c r="D248" s="98"/>
      <c r="E248" s="106"/>
      <c r="F248" s="105"/>
      <c r="G248" s="97"/>
      <c r="H248" s="107"/>
      <c r="I248" s="107"/>
    </row>
    <row r="249" spans="1:9" s="103" customFormat="1" x14ac:dyDescent="0.2">
      <c r="A249" s="98"/>
      <c r="B249" s="98"/>
      <c r="C249" s="102"/>
      <c r="D249" s="98"/>
      <c r="E249" s="106"/>
      <c r="F249" s="105"/>
      <c r="G249" s="97"/>
      <c r="H249" s="107"/>
      <c r="I249" s="107"/>
    </row>
    <row r="250" spans="1:9" s="103" customFormat="1" x14ac:dyDescent="0.2">
      <c r="A250" s="98"/>
      <c r="B250" s="98"/>
      <c r="C250" s="102"/>
      <c r="D250" s="98"/>
      <c r="E250" s="106"/>
      <c r="F250" s="105"/>
      <c r="G250" s="97"/>
      <c r="H250" s="107"/>
      <c r="I250" s="107"/>
    </row>
    <row r="251" spans="1:9" s="103" customFormat="1" x14ac:dyDescent="0.2">
      <c r="A251" s="98"/>
      <c r="B251" s="98"/>
      <c r="C251" s="102"/>
      <c r="D251" s="98"/>
      <c r="E251" s="106"/>
      <c r="F251" s="105"/>
      <c r="G251" s="97"/>
      <c r="H251" s="107"/>
      <c r="I251" s="107"/>
    </row>
    <row r="252" spans="1:9" s="103" customFormat="1" x14ac:dyDescent="0.2">
      <c r="A252" s="98"/>
      <c r="B252" s="98"/>
      <c r="C252" s="102"/>
      <c r="D252" s="98"/>
      <c r="E252" s="106"/>
      <c r="F252" s="105"/>
      <c r="G252" s="97"/>
      <c r="H252" s="107"/>
      <c r="I252" s="107"/>
    </row>
    <row r="253" spans="1:9" s="103" customFormat="1" x14ac:dyDescent="0.2">
      <c r="A253" s="98"/>
      <c r="B253" s="98"/>
      <c r="C253" s="102"/>
      <c r="D253" s="98"/>
      <c r="E253" s="106"/>
      <c r="F253" s="105"/>
      <c r="G253" s="97"/>
      <c r="H253" s="107"/>
      <c r="I253" s="107"/>
    </row>
    <row r="254" spans="1:9" s="103" customFormat="1" x14ac:dyDescent="0.2">
      <c r="A254" s="98"/>
      <c r="B254" s="98"/>
      <c r="C254" s="102"/>
      <c r="D254" s="98"/>
      <c r="E254" s="106"/>
      <c r="F254" s="105"/>
      <c r="G254" s="97"/>
      <c r="H254" s="107"/>
      <c r="I254" s="107"/>
    </row>
    <row r="255" spans="1:9" s="103" customFormat="1" x14ac:dyDescent="0.2">
      <c r="A255" s="98"/>
      <c r="B255" s="98"/>
      <c r="C255" s="102"/>
      <c r="D255" s="98"/>
      <c r="E255" s="106"/>
      <c r="F255" s="105"/>
      <c r="G255" s="97"/>
      <c r="H255" s="107"/>
      <c r="I255" s="107"/>
    </row>
    <row r="256" spans="1:9" s="103" customFormat="1" x14ac:dyDescent="0.2">
      <c r="A256" s="98"/>
      <c r="B256" s="98"/>
      <c r="C256" s="102"/>
      <c r="D256" s="98"/>
      <c r="E256" s="106"/>
      <c r="F256" s="105"/>
      <c r="G256" s="97"/>
      <c r="H256" s="107"/>
      <c r="I256" s="107"/>
    </row>
    <row r="257" spans="1:9" s="103" customFormat="1" x14ac:dyDescent="0.2">
      <c r="A257" s="98"/>
      <c r="B257" s="98"/>
      <c r="C257" s="102"/>
      <c r="D257" s="98"/>
      <c r="E257" s="106"/>
      <c r="F257" s="105"/>
      <c r="G257" s="97"/>
      <c r="H257" s="107"/>
      <c r="I257" s="107"/>
    </row>
    <row r="258" spans="1:9" s="103" customFormat="1" x14ac:dyDescent="0.2">
      <c r="A258" s="98"/>
      <c r="B258" s="98"/>
      <c r="C258" s="102"/>
      <c r="D258" s="98"/>
      <c r="E258" s="106"/>
      <c r="F258" s="105"/>
      <c r="G258" s="97"/>
      <c r="H258" s="107"/>
      <c r="I258" s="107"/>
    </row>
    <row r="259" spans="1:9" s="103" customFormat="1" x14ac:dyDescent="0.2">
      <c r="A259" s="98"/>
      <c r="B259" s="98"/>
      <c r="C259" s="102"/>
      <c r="D259" s="98"/>
      <c r="E259" s="106"/>
      <c r="F259" s="105"/>
      <c r="G259" s="97"/>
      <c r="H259" s="107"/>
      <c r="I259" s="107"/>
    </row>
    <row r="260" spans="1:9" s="103" customFormat="1" x14ac:dyDescent="0.2">
      <c r="A260" s="98"/>
      <c r="B260" s="98"/>
      <c r="C260" s="102"/>
      <c r="D260" s="98"/>
      <c r="E260" s="106"/>
      <c r="F260" s="105"/>
      <c r="G260" s="97"/>
      <c r="H260" s="107"/>
      <c r="I260" s="107"/>
    </row>
    <row r="261" spans="1:9" s="103" customFormat="1" x14ac:dyDescent="0.2">
      <c r="A261" s="98"/>
      <c r="B261" s="98"/>
      <c r="C261" s="102"/>
      <c r="D261" s="98"/>
      <c r="E261" s="106"/>
      <c r="F261" s="105"/>
      <c r="G261" s="97"/>
      <c r="H261" s="107"/>
      <c r="I261" s="107"/>
    </row>
    <row r="262" spans="1:9" s="103" customFormat="1" x14ac:dyDescent="0.2">
      <c r="A262" s="98"/>
      <c r="B262" s="98"/>
      <c r="C262" s="102"/>
      <c r="D262" s="98"/>
      <c r="E262" s="106"/>
      <c r="F262" s="105"/>
      <c r="G262" s="97"/>
      <c r="H262" s="107"/>
      <c r="I262" s="107"/>
    </row>
    <row r="263" spans="1:9" s="103" customFormat="1" x14ac:dyDescent="0.2">
      <c r="A263" s="98"/>
      <c r="B263" s="98"/>
      <c r="C263" s="102"/>
      <c r="D263" s="98"/>
      <c r="E263" s="106"/>
      <c r="F263" s="105"/>
      <c r="G263" s="97"/>
      <c r="H263" s="107"/>
      <c r="I263" s="107"/>
    </row>
    <row r="264" spans="1:9" s="103" customFormat="1" x14ac:dyDescent="0.2">
      <c r="A264" s="98"/>
      <c r="B264" s="98"/>
      <c r="C264" s="102"/>
      <c r="D264" s="98"/>
      <c r="E264" s="106"/>
      <c r="F264" s="105"/>
      <c r="G264" s="97"/>
      <c r="H264" s="107"/>
      <c r="I264" s="107"/>
    </row>
    <row r="265" spans="1:9" s="103" customFormat="1" x14ac:dyDescent="0.2">
      <c r="A265" s="98"/>
      <c r="B265" s="98"/>
      <c r="C265" s="102"/>
      <c r="D265" s="98"/>
      <c r="E265" s="106"/>
      <c r="F265" s="105"/>
      <c r="G265" s="97"/>
      <c r="H265" s="107"/>
      <c r="I265" s="107"/>
    </row>
    <row r="266" spans="1:9" s="103" customFormat="1" x14ac:dyDescent="0.2">
      <c r="A266" s="98"/>
      <c r="B266" s="98"/>
      <c r="C266" s="102"/>
      <c r="D266" s="98"/>
      <c r="E266" s="106"/>
      <c r="F266" s="105"/>
      <c r="G266" s="97"/>
      <c r="H266" s="107"/>
      <c r="I266" s="107"/>
    </row>
  </sheetData>
  <sheetProtection formatCells="0" formatRows="0"/>
  <mergeCells count="6">
    <mergeCell ref="H5:H6"/>
    <mergeCell ref="D2:F2"/>
    <mergeCell ref="A5:A6"/>
    <mergeCell ref="B5:B6"/>
    <mergeCell ref="D5:D6"/>
    <mergeCell ref="F5:F6"/>
  </mergeCells>
  <conditionalFormatting sqref="F7:F1048576">
    <cfRule type="containsBlanks" dxfId="568" priority="6">
      <formula>LEN(TRIM(F7))=0</formula>
    </cfRule>
  </conditionalFormatting>
  <conditionalFormatting sqref="D7:D1048576">
    <cfRule type="expression" dxfId="567" priority="2">
      <formula>LEN(INDIRECT(ADDRESS(ROW(),6)))&gt;0</formula>
    </cfRule>
  </conditionalFormatting>
  <conditionalFormatting sqref="H7:I1048576">
    <cfRule type="expression" dxfId="566" priority="1">
      <formula>LEN(INDIRECT(ADDRESS(ROW(),COLUMN())))&gt;1</formula>
    </cfRule>
  </conditionalFormatting>
  <dataValidations count="4">
    <dataValidation type="list" allowBlank="1" showInputMessage="1" showErrorMessage="1" sqref="H3">
      <formula1>Components</formula1>
    </dataValidation>
    <dataValidation type="list" allowBlank="1" showInputMessage="1" showErrorMessage="1" sqref="J3">
      <formula1>"English,French,Spanish,Russian"</formula1>
    </dataValidation>
    <dataValidation type="list" allowBlank="1" showInputMessage="1" sqref="B2">
      <formula1>"English,French,Spanish,Russian"</formula1>
    </dataValidation>
    <dataValidation type="list" allowBlank="1" showInputMessage="1" sqref="H2">
      <formula1>Components</formula1>
    </dataValidation>
  </dataValidations>
  <pageMargins left="0.70866141732283472" right="0.70866141732283472" top="0.74803149606299213" bottom="0.74803149606299213" header="0.31496062992125984" footer="0.31496062992125984"/>
  <pageSetup paperSize="8" scale="62" fitToHeight="0" orientation="portrait" r:id="rId1"/>
  <headerFooter>
    <oddHeader>&amp;R10 March 2014</oddHeader>
    <oddFooter>&amp;L&amp;F&amp;C&amp;A&amp;R&amp;P/&amp;N</oddFooter>
  </headerFooter>
  <rowBreaks count="6" manualBreakCount="6">
    <brk id="21" max="8" man="1"/>
    <brk id="28" max="8" man="1"/>
    <brk id="44" max="8" man="1"/>
    <brk id="60" max="8" man="1"/>
    <brk id="79" max="8" man="1"/>
    <brk id="89" max="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zoomScale="75" zoomScaleNormal="75" workbookViewId="0">
      <selection activeCell="C19" sqref="C19"/>
    </sheetView>
  </sheetViews>
  <sheetFormatPr defaultRowHeight="12.75" x14ac:dyDescent="0.2"/>
  <cols>
    <col min="1" max="1" width="16" bestFit="1" customWidth="1"/>
    <col min="2" max="2" width="14.42578125" customWidth="1"/>
    <col min="3" max="3" width="49.85546875" customWidth="1"/>
  </cols>
  <sheetData>
    <row r="1" spans="1:3" x14ac:dyDescent="0.2">
      <c r="A1" t="s">
        <v>2550</v>
      </c>
      <c r="B1" t="s">
        <v>2551</v>
      </c>
      <c r="C1" t="s">
        <v>2552</v>
      </c>
    </row>
    <row r="2" spans="1:3" x14ac:dyDescent="0.2">
      <c r="A2" t="e">
        <f ca="1">MATCH(CONCATENATE("*",CmpAcroSelected,"*"),CatDataSrc!A2:A65,0)+1</f>
        <v>#VALUE!</v>
      </c>
      <c r="B2" t="str">
        <f ca="1">IFERROR(INDIRECT(ADDRESS(A2,2,1,1,"CatDataSrc")),"")</f>
        <v/>
      </c>
      <c r="C2" t="str">
        <f ca="1">IFERROR(VLOOKUP(B2,CatDataSrc!B:C,2,FALSE),"")</f>
        <v/>
      </c>
    </row>
    <row r="3" spans="1:3" x14ac:dyDescent="0.2">
      <c r="A3" t="str">
        <f ca="1">IFERROR(A2+MATCH(CONCATENATE("*",CmpAcroSelected,"*"),OFFSET(CatDataSrc!A$1,A2,0,100,1),0),"")</f>
        <v/>
      </c>
      <c r="B3" t="str">
        <f ca="1">IFERROR(INDIRECT(ADDRESS(A3,2,1,1,"CatDataSrc")),"")</f>
        <v/>
      </c>
      <c r="C3" t="str">
        <f ca="1">IFERROR(VLOOKUP(B3,CatDataSrc!B:C,2,FALSE),"")</f>
        <v/>
      </c>
    </row>
    <row r="4" spans="1:3" x14ac:dyDescent="0.2">
      <c r="A4" t="str">
        <f ca="1">IFERROR(A3+MATCH(CONCATENATE("*",CmpAcroSelected,"*"),OFFSET(CatDataSrc!A$1,A3,0,100,1),0),"")</f>
        <v/>
      </c>
      <c r="B4" t="str">
        <f t="shared" ref="B4:B50" ca="1" si="0">IFERROR(INDIRECT(ADDRESS(A4,2,1,1,"CatDataSrc")),"")</f>
        <v/>
      </c>
      <c r="C4" t="str">
        <f ca="1">IFERROR(VLOOKUP(B4,CatDataSrc!B:C,2,FALSE),"")</f>
        <v/>
      </c>
    </row>
    <row r="5" spans="1:3" x14ac:dyDescent="0.2">
      <c r="A5" t="str">
        <f ca="1">IFERROR(A4+MATCH(CONCATENATE("*",CmpAcroSelected,"*"),OFFSET(CatDataSrc!A$1,A4,0,100,1),0),"")</f>
        <v/>
      </c>
      <c r="B5" t="str">
        <f t="shared" ca="1" si="0"/>
        <v/>
      </c>
      <c r="C5" t="str">
        <f ca="1">IFERROR(VLOOKUP(B5,CatDataSrc!B:C,2,FALSE),"")</f>
        <v/>
      </c>
    </row>
    <row r="6" spans="1:3" x14ac:dyDescent="0.2">
      <c r="A6" t="str">
        <f ca="1">IFERROR(A5+MATCH(CONCATENATE("*",CmpAcroSelected,"*"),OFFSET(CatDataSrc!A$1,A5,0,100,1),0),"")</f>
        <v/>
      </c>
      <c r="B6" t="str">
        <f t="shared" ca="1" si="0"/>
        <v/>
      </c>
      <c r="C6" t="str">
        <f ca="1">IFERROR(VLOOKUP(B6,CatDataSrc!B:C,2,FALSE),"")</f>
        <v/>
      </c>
    </row>
    <row r="7" spans="1:3" x14ac:dyDescent="0.2">
      <c r="A7" t="str">
        <f ca="1">IFERROR(A6+MATCH(CONCATENATE("*",CmpAcroSelected,"*"),OFFSET(CatDataSrc!A$1,A6,0,100,1),0),"")</f>
        <v/>
      </c>
      <c r="B7" t="str">
        <f t="shared" ca="1" si="0"/>
        <v/>
      </c>
      <c r="C7" t="str">
        <f ca="1">IFERROR(VLOOKUP(B7,CatDataSrc!B:C,2,FALSE),"")</f>
        <v/>
      </c>
    </row>
    <row r="8" spans="1:3" x14ac:dyDescent="0.2">
      <c r="A8" t="str">
        <f ca="1">IFERROR(A7+MATCH(CONCATENATE("*",CmpAcroSelected,"*"),OFFSET(CatDataSrc!A$1,A7,0,100,1),0),"")</f>
        <v/>
      </c>
      <c r="B8" t="str">
        <f t="shared" ca="1" si="0"/>
        <v/>
      </c>
      <c r="C8" t="str">
        <f ca="1">IFERROR(VLOOKUP(B8,CatDataSrc!B:C,2,FALSE),"")</f>
        <v/>
      </c>
    </row>
    <row r="9" spans="1:3" x14ac:dyDescent="0.2">
      <c r="A9" t="str">
        <f ca="1">IFERROR(A8+MATCH(CONCATENATE("*",CmpAcroSelected,"*"),OFFSET(CatDataSrc!A$1,A8,0,100,1),0),"")</f>
        <v/>
      </c>
      <c r="B9" t="str">
        <f t="shared" ca="1" si="0"/>
        <v/>
      </c>
      <c r="C9" t="str">
        <f ca="1">IFERROR(VLOOKUP(B9,CatDataSrc!B:C,2,FALSE),"")</f>
        <v/>
      </c>
    </row>
    <row r="10" spans="1:3" x14ac:dyDescent="0.2">
      <c r="A10" t="str">
        <f ca="1">IFERROR(A9+MATCH(CONCATENATE("*",CmpAcroSelected,"*"),OFFSET(CatDataSrc!A$1,A9,0,100,1),0),"")</f>
        <v/>
      </c>
      <c r="B10" t="str">
        <f t="shared" ca="1" si="0"/>
        <v/>
      </c>
      <c r="C10" t="str">
        <f ca="1">IFERROR(VLOOKUP(B10,CatDataSrc!B:C,2,FALSE),"")</f>
        <v/>
      </c>
    </row>
    <row r="11" spans="1:3" x14ac:dyDescent="0.2">
      <c r="A11" t="str">
        <f ca="1">IFERROR(A10+MATCH(CONCATENATE("*",CmpAcroSelected,"*"),OFFSET(CatDataSrc!A$1,A10,0,100,1),0),"")</f>
        <v/>
      </c>
      <c r="B11" t="str">
        <f t="shared" ca="1" si="0"/>
        <v/>
      </c>
      <c r="C11" t="str">
        <f ca="1">IFERROR(VLOOKUP(B11,CatDataSrc!B:C,2,FALSE),"")</f>
        <v/>
      </c>
    </row>
    <row r="12" spans="1:3" x14ac:dyDescent="0.2">
      <c r="A12" t="str">
        <f ca="1">IFERROR(A11+MATCH(CONCATENATE("*",CmpAcroSelected,"*"),OFFSET(CatDataSrc!A$1,A11,0,100,1),0),"")</f>
        <v/>
      </c>
      <c r="B12" t="str">
        <f t="shared" ca="1" si="0"/>
        <v/>
      </c>
      <c r="C12" t="str">
        <f ca="1">IFERROR(VLOOKUP(B12,CatDataSrc!B:C,2,FALSE),"")</f>
        <v/>
      </c>
    </row>
    <row r="13" spans="1:3" x14ac:dyDescent="0.2">
      <c r="A13" t="str">
        <f ca="1">IFERROR(A12+MATCH(CONCATENATE("*",CmpAcroSelected,"*"),OFFSET(CatDataSrc!A$1,A12,0,100,1),0),"")</f>
        <v/>
      </c>
      <c r="B13" t="str">
        <f t="shared" ca="1" si="0"/>
        <v/>
      </c>
      <c r="C13" t="str">
        <f ca="1">IFERROR(VLOOKUP(B13,CatDataSrc!B:C,2,FALSE),"")</f>
        <v/>
      </c>
    </row>
    <row r="14" spans="1:3" x14ac:dyDescent="0.2">
      <c r="A14" t="str">
        <f ca="1">IFERROR(A13+MATCH(CONCATENATE("*",CmpAcroSelected,"*"),OFFSET(CatDataSrc!A$1,A13,0,100,1),0),"")</f>
        <v/>
      </c>
      <c r="B14" t="str">
        <f t="shared" ca="1" si="0"/>
        <v/>
      </c>
      <c r="C14" t="str">
        <f ca="1">IFERROR(VLOOKUP(B14,CatDataSrc!B:C,2,FALSE),"")</f>
        <v/>
      </c>
    </row>
    <row r="15" spans="1:3" x14ac:dyDescent="0.2">
      <c r="A15" t="str">
        <f ca="1">IFERROR(A14+MATCH(CONCATENATE("*",CmpAcroSelected,"*"),OFFSET(CatDataSrc!A$1,A14,0,100,1),0),"")</f>
        <v/>
      </c>
      <c r="B15" t="str">
        <f t="shared" ca="1" si="0"/>
        <v/>
      </c>
      <c r="C15" t="str">
        <f ca="1">IFERROR(VLOOKUP(B15,CatDataSrc!B:C,2,FALSE),"")</f>
        <v/>
      </c>
    </row>
    <row r="16" spans="1:3" x14ac:dyDescent="0.2">
      <c r="A16" t="str">
        <f ca="1">IFERROR(A15+MATCH(CONCATENATE("*",CmpAcroSelected,"*"),OFFSET(CatDataSrc!A$1,A15,0,100,1),0),"")</f>
        <v/>
      </c>
      <c r="B16" t="str">
        <f t="shared" ca="1" si="0"/>
        <v/>
      </c>
      <c r="C16" t="str">
        <f ca="1">IFERROR(VLOOKUP(B16,CatDataSrc!B:C,2,FALSE),"")</f>
        <v/>
      </c>
    </row>
    <row r="17" spans="1:3" x14ac:dyDescent="0.2">
      <c r="A17" t="str">
        <f ca="1">IFERROR(A16+MATCH(CONCATENATE("*",CmpAcroSelected,"*"),OFFSET(CatDataSrc!A$1,A16,0,100,1),0),"")</f>
        <v/>
      </c>
      <c r="B17" t="str">
        <f t="shared" ca="1" si="0"/>
        <v/>
      </c>
      <c r="C17" t="str">
        <f ca="1">IFERROR(VLOOKUP(B17,CatDataSrc!B:C,2,FALSE),"")</f>
        <v/>
      </c>
    </row>
    <row r="18" spans="1:3" x14ac:dyDescent="0.2">
      <c r="A18" t="str">
        <f ca="1">IFERROR(A17+MATCH(CONCATENATE("*",CmpAcroSelected,"*"),OFFSET(CatDataSrc!A$1,A17,0,100,1),0),"")</f>
        <v/>
      </c>
      <c r="B18" t="str">
        <f t="shared" ca="1" si="0"/>
        <v/>
      </c>
      <c r="C18" t="str">
        <f ca="1">IFERROR(VLOOKUP(B18,CatDataSrc!B:C,2,FALSE),"")</f>
        <v/>
      </c>
    </row>
    <row r="19" spans="1:3" x14ac:dyDescent="0.2">
      <c r="A19" t="str">
        <f ca="1">IFERROR(A18+MATCH(CONCATENATE("*",CmpAcroSelected,"*"),OFFSET(CatDataSrc!A$1,A18,0,100,1),0),"")</f>
        <v/>
      </c>
      <c r="B19" t="str">
        <f t="shared" ca="1" si="0"/>
        <v/>
      </c>
      <c r="C19" t="str">
        <f ca="1">IFERROR(VLOOKUP(B19,CatDataSrc!B:C,2,FALSE),"")</f>
        <v/>
      </c>
    </row>
    <row r="20" spans="1:3" x14ac:dyDescent="0.2">
      <c r="A20" t="str">
        <f ca="1">IFERROR(A19+MATCH(CONCATENATE("*",CmpAcroSelected,"*"),OFFSET(CatDataSrc!A$1,A19,0,100,1),0),"")</f>
        <v/>
      </c>
      <c r="B20" t="str">
        <f t="shared" ca="1" si="0"/>
        <v/>
      </c>
      <c r="C20" t="str">
        <f ca="1">IFERROR(VLOOKUP(B20,CatDataSrc!B:C,2,FALSE),"")</f>
        <v/>
      </c>
    </row>
    <row r="21" spans="1:3" x14ac:dyDescent="0.2">
      <c r="A21" t="str">
        <f ca="1">IFERROR(A20+MATCH(CONCATENATE("*",CmpAcroSelected,"*"),OFFSET(CatDataSrc!A$1,A20,0,100,1),0),"")</f>
        <v/>
      </c>
      <c r="B21" t="str">
        <f t="shared" ca="1" si="0"/>
        <v/>
      </c>
      <c r="C21" t="str">
        <f ca="1">IFERROR(VLOOKUP(B21,CatDataSrc!B:C,2,FALSE),"")</f>
        <v/>
      </c>
    </row>
    <row r="22" spans="1:3" x14ac:dyDescent="0.2">
      <c r="A22" t="str">
        <f ca="1">IFERROR(A21+MATCH(CONCATENATE("*",CmpAcroSelected,"*"),OFFSET(CatDataSrc!A$1,A21,0,100,1),0),"")</f>
        <v/>
      </c>
      <c r="B22" t="str">
        <f t="shared" ca="1" si="0"/>
        <v/>
      </c>
      <c r="C22" t="str">
        <f ca="1">IFERROR(VLOOKUP(B22,CatDataSrc!B:C,2,FALSE),"")</f>
        <v/>
      </c>
    </row>
    <row r="23" spans="1:3" x14ac:dyDescent="0.2">
      <c r="A23" t="str">
        <f ca="1">IFERROR(A22+MATCH(CONCATENATE("*",CmpAcroSelected,"*"),OFFSET(CatDataSrc!A$1,A22,0,100,1),0),"")</f>
        <v/>
      </c>
      <c r="B23" t="str">
        <f t="shared" ca="1" si="0"/>
        <v/>
      </c>
      <c r="C23" t="str">
        <f ca="1">IFERROR(VLOOKUP(B23,CatDataSrc!B:C,2,FALSE),"")</f>
        <v/>
      </c>
    </row>
    <row r="24" spans="1:3" x14ac:dyDescent="0.2">
      <c r="A24" t="str">
        <f ca="1">IFERROR(A23+MATCH(CONCATENATE("*",CmpAcroSelected,"*"),OFFSET(CatDataSrc!A$1,A23,0,100,1),0),"")</f>
        <v/>
      </c>
      <c r="B24" t="str">
        <f t="shared" ca="1" si="0"/>
        <v/>
      </c>
      <c r="C24" t="str">
        <f ca="1">IFERROR(VLOOKUP(B24,CatDataSrc!B:C,2,FALSE),"")</f>
        <v/>
      </c>
    </row>
    <row r="25" spans="1:3" x14ac:dyDescent="0.2">
      <c r="A25" t="str">
        <f ca="1">IFERROR(A24+MATCH(CONCATENATE("*",CmpAcroSelected,"*"),OFFSET(CatDataSrc!A$1,A24,0,100,1),0),"")</f>
        <v/>
      </c>
      <c r="B25" t="str">
        <f t="shared" ca="1" si="0"/>
        <v/>
      </c>
      <c r="C25" t="str">
        <f ca="1">IFERROR(VLOOKUP(B25,CatDataSrc!B:C,2,FALSE),"")</f>
        <v/>
      </c>
    </row>
    <row r="26" spans="1:3" x14ac:dyDescent="0.2">
      <c r="A26" t="str">
        <f ca="1">IFERROR(A25+MATCH(CONCATENATE("*",CmpAcroSelected,"*"),OFFSET(CatDataSrc!A$1,A25,0,100,1),0),"")</f>
        <v/>
      </c>
      <c r="B26" t="str">
        <f t="shared" ca="1" si="0"/>
        <v/>
      </c>
      <c r="C26" t="str">
        <f ca="1">IFERROR(VLOOKUP(B26,CatDataSrc!B:C,2,FALSE),"")</f>
        <v/>
      </c>
    </row>
    <row r="27" spans="1:3" x14ac:dyDescent="0.2">
      <c r="A27" t="str">
        <f ca="1">IFERROR(A26+MATCH(CONCATENATE("*",CmpAcroSelected,"*"),OFFSET(CatDataSrc!A$1,A26,0,100,1),0),"")</f>
        <v/>
      </c>
      <c r="B27" t="str">
        <f t="shared" ca="1" si="0"/>
        <v/>
      </c>
      <c r="C27" t="str">
        <f ca="1">IFERROR(VLOOKUP(B27,CatDataSrc!B:C,2,FALSE),"")</f>
        <v/>
      </c>
    </row>
    <row r="28" spans="1:3" x14ac:dyDescent="0.2">
      <c r="A28" t="str">
        <f ca="1">IFERROR(A27+MATCH(CONCATENATE("*",CmpAcroSelected,"*"),OFFSET(CatDataSrc!A$1,A27,0,100,1),0),"")</f>
        <v/>
      </c>
      <c r="B28" t="str">
        <f t="shared" ca="1" si="0"/>
        <v/>
      </c>
      <c r="C28" t="str">
        <f ca="1">IFERROR(VLOOKUP(B28,CatDataSrc!B:C,2,FALSE),"")</f>
        <v/>
      </c>
    </row>
    <row r="29" spans="1:3" x14ac:dyDescent="0.2">
      <c r="A29" t="str">
        <f ca="1">IFERROR(A28+MATCH(CONCATENATE("*",CmpAcroSelected,"*"),OFFSET(CatDataSrc!A$1,A28,0,100,1),0),"")</f>
        <v/>
      </c>
      <c r="B29" t="str">
        <f t="shared" ca="1" si="0"/>
        <v/>
      </c>
      <c r="C29" t="str">
        <f ca="1">IFERROR(VLOOKUP(B29,CatDataSrc!B:C,2,FALSE),"")</f>
        <v/>
      </c>
    </row>
    <row r="30" spans="1:3" x14ac:dyDescent="0.2">
      <c r="A30" t="str">
        <f ca="1">IFERROR(A29+MATCH(CONCATENATE("*",CmpAcroSelected,"*"),OFFSET(CatDataSrc!A$1,A29,0,100,1),0),"")</f>
        <v/>
      </c>
      <c r="B30" t="str">
        <f t="shared" ca="1" si="0"/>
        <v/>
      </c>
      <c r="C30" t="str">
        <f ca="1">IFERROR(VLOOKUP(B30,CatDataSrc!B:C,2,FALSE),"")</f>
        <v/>
      </c>
    </row>
    <row r="31" spans="1:3" x14ac:dyDescent="0.2">
      <c r="A31" t="str">
        <f ca="1">IFERROR(A30+MATCH(CONCATENATE("*",CmpAcroSelected,"*"),OFFSET(CatDataSrc!A$1,A30,0,100,1),0),"")</f>
        <v/>
      </c>
      <c r="B31" t="str">
        <f t="shared" ca="1" si="0"/>
        <v/>
      </c>
      <c r="C31" t="str">
        <f ca="1">IFERROR(VLOOKUP(B31,CatDataSrc!B:C,2,FALSE),"")</f>
        <v/>
      </c>
    </row>
    <row r="32" spans="1:3" x14ac:dyDescent="0.2">
      <c r="A32" t="str">
        <f ca="1">IFERROR(A31+MATCH(CONCATENATE("*",CmpAcroSelected,"*"),OFFSET(CatDataSrc!A$1,A31,0,100,1),0),"")</f>
        <v/>
      </c>
      <c r="B32" t="str">
        <f t="shared" ca="1" si="0"/>
        <v/>
      </c>
      <c r="C32" t="str">
        <f ca="1">IFERROR(VLOOKUP(B32,CatDataSrc!B:C,2,FALSE),"")</f>
        <v/>
      </c>
    </row>
    <row r="33" spans="1:3" x14ac:dyDescent="0.2">
      <c r="A33" t="str">
        <f ca="1">IFERROR(A32+MATCH(CONCATENATE("*",CmpAcroSelected,"*"),OFFSET(CatDataSrc!A$1,A32,0,100,1),0),"")</f>
        <v/>
      </c>
      <c r="B33" t="str">
        <f t="shared" ca="1" si="0"/>
        <v/>
      </c>
      <c r="C33" t="str">
        <f ca="1">IFERROR(VLOOKUP(B33,CatDataSrc!B:C,2,FALSE),"")</f>
        <v/>
      </c>
    </row>
    <row r="34" spans="1:3" x14ac:dyDescent="0.2">
      <c r="A34" t="str">
        <f ca="1">IFERROR(A33+MATCH(CONCATENATE("*",CmpAcroSelected,"*"),OFFSET(CatDataSrc!A$1,A33,0,100,1),0),"")</f>
        <v/>
      </c>
      <c r="B34" t="str">
        <f t="shared" ca="1" si="0"/>
        <v/>
      </c>
      <c r="C34" t="str">
        <f ca="1">IFERROR(VLOOKUP(B34,CatDataSrc!B:C,2,FALSE),"")</f>
        <v/>
      </c>
    </row>
    <row r="35" spans="1:3" x14ac:dyDescent="0.2">
      <c r="A35" t="str">
        <f ca="1">IFERROR(A34+MATCH(CONCATENATE("*",CmpAcroSelected,"*"),OFFSET(CatDataSrc!A$1,A34,0,100,1),0),"")</f>
        <v/>
      </c>
      <c r="B35" t="str">
        <f t="shared" ca="1" si="0"/>
        <v/>
      </c>
      <c r="C35" t="str">
        <f ca="1">IFERROR(VLOOKUP(B35,CatDataSrc!B:C,2,FALSE),"")</f>
        <v/>
      </c>
    </row>
    <row r="36" spans="1:3" x14ac:dyDescent="0.2">
      <c r="A36" t="str">
        <f ca="1">IFERROR(A35+MATCH(CONCATENATE("*",CmpAcroSelected,"*"),OFFSET(CatDataSrc!A$1,A35,0,100,1),0),"")</f>
        <v/>
      </c>
      <c r="B36" t="str">
        <f t="shared" ca="1" si="0"/>
        <v/>
      </c>
      <c r="C36" t="str">
        <f ca="1">IFERROR(VLOOKUP(B36,CatDataSrc!B:C,2,FALSE),"")</f>
        <v/>
      </c>
    </row>
    <row r="37" spans="1:3" x14ac:dyDescent="0.2">
      <c r="A37" t="str">
        <f ca="1">IFERROR(A36+MATCH(CONCATENATE("*",CmpAcroSelected,"*"),OFFSET(CatDataSrc!A$1,A36,0,100,1),0),"")</f>
        <v/>
      </c>
      <c r="B37" t="str">
        <f t="shared" ca="1" si="0"/>
        <v/>
      </c>
      <c r="C37" t="str">
        <f ca="1">IFERROR(VLOOKUP(B37,CatDataSrc!B:C,2,FALSE),"")</f>
        <v/>
      </c>
    </row>
    <row r="38" spans="1:3" x14ac:dyDescent="0.2">
      <c r="A38" t="str">
        <f ca="1">IFERROR(A37+MATCH(CONCATENATE("*",CmpAcroSelected,"*"),OFFSET(CatDataSrc!A$1,A37,0,100,1),0),"")</f>
        <v/>
      </c>
      <c r="B38" t="str">
        <f t="shared" ca="1" si="0"/>
        <v/>
      </c>
      <c r="C38" t="str">
        <f ca="1">IFERROR(VLOOKUP(B38,CatDataSrc!B:C,2,FALSE),"")</f>
        <v/>
      </c>
    </row>
    <row r="39" spans="1:3" x14ac:dyDescent="0.2">
      <c r="A39" t="str">
        <f ca="1">IFERROR(A38+MATCH(CONCATENATE("*",CmpAcroSelected,"*"),OFFSET(CatDataSrc!A$1,A38,0,100,1),0),"")</f>
        <v/>
      </c>
      <c r="B39" t="str">
        <f t="shared" ca="1" si="0"/>
        <v/>
      </c>
      <c r="C39" t="str">
        <f ca="1">IFERROR(VLOOKUP(B39,CatDataSrc!B:C,2,FALSE),"")</f>
        <v/>
      </c>
    </row>
    <row r="40" spans="1:3" x14ac:dyDescent="0.2">
      <c r="A40" t="str">
        <f ca="1">IFERROR(A39+MATCH(CONCATENATE("*",CmpAcroSelected,"*"),OFFSET(CatDataSrc!A$1,A39,0,100,1),0),"")</f>
        <v/>
      </c>
      <c r="B40" t="str">
        <f t="shared" ca="1" si="0"/>
        <v/>
      </c>
      <c r="C40" t="str">
        <f ca="1">IFERROR(VLOOKUP(B40,CatDataSrc!B:C,2,FALSE),"")</f>
        <v/>
      </c>
    </row>
    <row r="41" spans="1:3" x14ac:dyDescent="0.2">
      <c r="A41" t="str">
        <f ca="1">IFERROR(A40+MATCH(CONCATENATE("*",CmpAcroSelected,"*"),OFFSET(CatDataSrc!A$1,A40,0,100,1),0),"")</f>
        <v/>
      </c>
      <c r="B41" t="str">
        <f t="shared" ca="1" si="0"/>
        <v/>
      </c>
      <c r="C41" t="str">
        <f ca="1">IFERROR(VLOOKUP(B41,CatDataSrc!B:C,2,FALSE),"")</f>
        <v/>
      </c>
    </row>
    <row r="42" spans="1:3" x14ac:dyDescent="0.2">
      <c r="A42" t="str">
        <f ca="1">IFERROR(A41+MATCH(CONCATENATE("*",CmpAcroSelected,"*"),OFFSET(CatDataSrc!A$1,A41,0,100,1),0),"")</f>
        <v/>
      </c>
      <c r="B42" t="str">
        <f t="shared" ca="1" si="0"/>
        <v/>
      </c>
      <c r="C42" t="str">
        <f ca="1">IFERROR(VLOOKUP(B42,CatDataSrc!B:C,2,FALSE),"")</f>
        <v/>
      </c>
    </row>
    <row r="43" spans="1:3" x14ac:dyDescent="0.2">
      <c r="A43" t="str">
        <f ca="1">IFERROR(A42+MATCH(CONCATENATE("*",CmpAcroSelected,"*"),OFFSET(CatDataSrc!A$1,A42,0,100,1),0),"")</f>
        <v/>
      </c>
      <c r="B43" t="str">
        <f t="shared" ca="1" si="0"/>
        <v/>
      </c>
      <c r="C43" t="str">
        <f ca="1">IFERROR(VLOOKUP(B43,CatDataSrc!B:C,2,FALSE),"")</f>
        <v/>
      </c>
    </row>
    <row r="44" spans="1:3" x14ac:dyDescent="0.2">
      <c r="A44" t="str">
        <f ca="1">IFERROR(A43+MATCH(CONCATENATE("*",CmpAcroSelected,"*"),OFFSET(CatDataSrc!A$1,A43,0,100,1),0),"")</f>
        <v/>
      </c>
      <c r="B44" t="str">
        <f t="shared" ca="1" si="0"/>
        <v/>
      </c>
      <c r="C44" t="str">
        <f ca="1">IFERROR(VLOOKUP(B44,CatDataSrc!B:C,2,FALSE),"")</f>
        <v/>
      </c>
    </row>
    <row r="45" spans="1:3" x14ac:dyDescent="0.2">
      <c r="A45" t="str">
        <f ca="1">IFERROR(A44+MATCH(CONCATENATE("*",CmpAcroSelected,"*"),OFFSET(CatDataSrc!A$1,A44,0,100,1),0),"")</f>
        <v/>
      </c>
      <c r="B45" t="str">
        <f t="shared" ca="1" si="0"/>
        <v/>
      </c>
      <c r="C45" t="str">
        <f ca="1">IFERROR(VLOOKUP(B45,CatDataSrc!B:C,2,FALSE),"")</f>
        <v/>
      </c>
    </row>
    <row r="46" spans="1:3" x14ac:dyDescent="0.2">
      <c r="A46" t="str">
        <f ca="1">IFERROR(A45+MATCH(CONCATENATE("*",CmpAcroSelected,"*"),OFFSET(CatDataSrc!A$1,A45,0,100,1),0),"")</f>
        <v/>
      </c>
      <c r="B46" t="str">
        <f t="shared" ca="1" si="0"/>
        <v/>
      </c>
      <c r="C46" t="str">
        <f ca="1">IFERROR(VLOOKUP(B46,CatDataSrc!B:C,2,FALSE),"")</f>
        <v/>
      </c>
    </row>
    <row r="47" spans="1:3" x14ac:dyDescent="0.2">
      <c r="A47" t="str">
        <f ca="1">IFERROR(A46+MATCH(CONCATENATE("*",CmpAcroSelected,"*"),OFFSET(CatDataSrc!A$1,A46,0,100,1),0),"")</f>
        <v/>
      </c>
      <c r="B47" t="str">
        <f t="shared" ca="1" si="0"/>
        <v/>
      </c>
      <c r="C47" t="str">
        <f ca="1">IFERROR(VLOOKUP(B47,CatDataSrc!B:C,2,FALSE),"")</f>
        <v/>
      </c>
    </row>
    <row r="48" spans="1:3" x14ac:dyDescent="0.2">
      <c r="A48" t="str">
        <f ca="1">IFERROR(A47+MATCH(CONCATENATE("*",CmpAcroSelected,"*"),OFFSET(CatDataSrc!A$1,A47,0,100,1),0),"")</f>
        <v/>
      </c>
      <c r="B48" t="str">
        <f t="shared" ca="1" si="0"/>
        <v/>
      </c>
      <c r="C48" t="str">
        <f ca="1">IFERROR(VLOOKUP(B48,CatDataSrc!B:C,2,FALSE),"")</f>
        <v/>
      </c>
    </row>
    <row r="49" spans="1:3" x14ac:dyDescent="0.2">
      <c r="A49" t="str">
        <f ca="1">IFERROR(A48+MATCH(CONCATENATE("*",CmpAcroSelected,"*"),OFFSET(CatDataSrc!A$1,A48,0,100,1),0),"")</f>
        <v/>
      </c>
      <c r="B49" t="str">
        <f t="shared" ca="1" si="0"/>
        <v/>
      </c>
      <c r="C49" t="str">
        <f ca="1">IFERROR(VLOOKUP(B49,CatDataSrc!B:C,2,FALSE),"")</f>
        <v/>
      </c>
    </row>
    <row r="50" spans="1:3" x14ac:dyDescent="0.2">
      <c r="A50" t="str">
        <f ca="1">IFERROR(A49+MATCH(CONCATENATE("*",CmpAcroSelected,"*"),OFFSET(CatDataSrc!A$1,A49,0,100,1),0),"")</f>
        <v/>
      </c>
      <c r="B50" t="str">
        <f t="shared" ca="1" si="0"/>
        <v/>
      </c>
      <c r="C50" t="str">
        <f ca="1">IFERROR(VLOOKUP(B50,CatDataSrc!B:C,2,FALSE),"")</f>
        <v/>
      </c>
    </row>
  </sheetData>
  <sheetProtection password="C911"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A2" sqref="A2"/>
    </sheetView>
  </sheetViews>
  <sheetFormatPr defaultRowHeight="12.75" x14ac:dyDescent="0.2"/>
  <cols>
    <col min="3" max="3" width="115.85546875" bestFit="1" customWidth="1"/>
  </cols>
  <sheetData>
    <row r="1" spans="1:3" x14ac:dyDescent="0.2">
      <c r="A1" t="s">
        <v>2310</v>
      </c>
      <c r="B1" t="s">
        <v>2311</v>
      </c>
      <c r="C1" t="s">
        <v>2312</v>
      </c>
    </row>
    <row r="2" spans="1:3" x14ac:dyDescent="0.2">
      <c r="A2" t="e">
        <f ca="1">MATCH(CONCATENATE("*",CmpAcroSelected,"*"),CatOutcome!A2:A105,0)+1</f>
        <v>#VALUE!</v>
      </c>
      <c r="B2" t="str">
        <f ca="1">IFERROR(INDIRECT(ADDRESS(A2,2,1,1,"CatOutcome")),"")</f>
        <v/>
      </c>
      <c r="C2" t="str">
        <f ca="1">IFERROR(VLOOKUP(B2,CatOutcome!B:C,2,FALSE),"")</f>
        <v/>
      </c>
    </row>
    <row r="3" spans="1:3" x14ac:dyDescent="0.2">
      <c r="A3" t="str">
        <f ca="1">IFERROR(A2+MATCH(CONCATENATE("*",CmpAcroSelected,"*"),OFFSET(CatOutcome!A$1,A2,0,100,1),0),"")</f>
        <v/>
      </c>
      <c r="B3" t="str">
        <f ca="1">IFERROR(INDIRECT(ADDRESS(A3,2,1,1,"CatOutcome")),"")</f>
        <v/>
      </c>
      <c r="C3" t="str">
        <f ca="1">IFERROR(VLOOKUP(B3,CatOutcome!B:C,2,FALSE),"")</f>
        <v/>
      </c>
    </row>
    <row r="4" spans="1:3" x14ac:dyDescent="0.2">
      <c r="A4" t="str">
        <f ca="1">IFERROR(A3+MATCH(CONCATENATE("*",CmpAcroSelected,"*"),OFFSET(CatOutcome!A$1,A3,0,100,1),0),"")</f>
        <v/>
      </c>
      <c r="B4" t="str">
        <f t="shared" ref="B4:B50" ca="1" si="0">IFERROR(INDIRECT(ADDRESS(A4,2,1,1,"CatOutcome")),"")</f>
        <v/>
      </c>
      <c r="C4" t="str">
        <f ca="1">IFERROR(VLOOKUP(B4,CatOutcome!B:C,2,FALSE),"")</f>
        <v/>
      </c>
    </row>
    <row r="5" spans="1:3" x14ac:dyDescent="0.2">
      <c r="A5" t="str">
        <f ca="1">IFERROR(A4+MATCH(CONCATENATE("*",CmpAcroSelected,"*"),OFFSET(CatOutcome!A$1,A4,0,100,1),0),"")</f>
        <v/>
      </c>
      <c r="B5" t="str">
        <f t="shared" ca="1" si="0"/>
        <v/>
      </c>
      <c r="C5" t="str">
        <f ca="1">IFERROR(VLOOKUP(B5,CatOutcome!B:C,2,FALSE),"")</f>
        <v/>
      </c>
    </row>
    <row r="6" spans="1:3" x14ac:dyDescent="0.2">
      <c r="A6" t="str">
        <f ca="1">IFERROR(A5+MATCH(CONCATENATE("*",CmpAcroSelected,"*"),OFFSET(CatOutcome!A$1,A5,0,100,1),0),"")</f>
        <v/>
      </c>
      <c r="B6" t="str">
        <f t="shared" ca="1" si="0"/>
        <v/>
      </c>
      <c r="C6" t="str">
        <f ca="1">IFERROR(VLOOKUP(B6,CatOutcome!B:C,2,FALSE),"")</f>
        <v/>
      </c>
    </row>
    <row r="7" spans="1:3" x14ac:dyDescent="0.2">
      <c r="A7" t="str">
        <f ca="1">IFERROR(A6+MATCH(CONCATENATE("*",CmpAcroSelected,"*"),OFFSET(CatOutcome!A$1,A6,0,100,1),0),"")</f>
        <v/>
      </c>
      <c r="B7" t="str">
        <f t="shared" ca="1" si="0"/>
        <v/>
      </c>
      <c r="C7" t="str">
        <f ca="1">IFERROR(VLOOKUP(B7,CatOutcome!B:C,2,FALSE),"")</f>
        <v/>
      </c>
    </row>
    <row r="8" spans="1:3" x14ac:dyDescent="0.2">
      <c r="A8" t="str">
        <f ca="1">IFERROR(A7+MATCH(CONCATENATE("*",CmpAcroSelected,"*"),OFFSET(CatOutcome!A$1,A7,0,100,1),0),"")</f>
        <v/>
      </c>
      <c r="B8" t="str">
        <f t="shared" ca="1" si="0"/>
        <v/>
      </c>
      <c r="C8" t="str">
        <f ca="1">IFERROR(VLOOKUP(B8,CatOutcome!B:C,2,FALSE),"")</f>
        <v/>
      </c>
    </row>
    <row r="9" spans="1:3" x14ac:dyDescent="0.2">
      <c r="A9" t="str">
        <f ca="1">IFERROR(A8+MATCH(CONCATENATE("*",CmpAcroSelected,"*"),OFFSET(CatOutcome!A$1,A8,0,100,1),0),"")</f>
        <v/>
      </c>
      <c r="B9" t="str">
        <f t="shared" ca="1" si="0"/>
        <v/>
      </c>
      <c r="C9" t="str">
        <f ca="1">IFERROR(VLOOKUP(B9,CatOutcome!B:C,2,FALSE),"")</f>
        <v/>
      </c>
    </row>
    <row r="10" spans="1:3" x14ac:dyDescent="0.2">
      <c r="A10" t="str">
        <f ca="1">IFERROR(A9+MATCH(CONCATENATE("*",CmpAcroSelected,"*"),OFFSET(CatOutcome!A$1,A9,0,100,1),0),"")</f>
        <v/>
      </c>
      <c r="B10" t="str">
        <f t="shared" ca="1" si="0"/>
        <v/>
      </c>
      <c r="C10" t="str">
        <f ca="1">IFERROR(VLOOKUP(B10,CatOutcome!B:C,2,FALSE),"")</f>
        <v/>
      </c>
    </row>
    <row r="11" spans="1:3" x14ac:dyDescent="0.2">
      <c r="A11" t="str">
        <f ca="1">IFERROR(A10+MATCH(CONCATENATE("*",CmpAcroSelected,"*"),OFFSET(CatOutcome!A$1,A10,0,100,1),0),"")</f>
        <v/>
      </c>
      <c r="B11" t="str">
        <f t="shared" ca="1" si="0"/>
        <v/>
      </c>
      <c r="C11" t="str">
        <f ca="1">IFERROR(VLOOKUP(B11,CatOutcome!B:C,2,FALSE),"")</f>
        <v/>
      </c>
    </row>
    <row r="12" spans="1:3" x14ac:dyDescent="0.2">
      <c r="A12" t="str">
        <f ca="1">IFERROR(A11+MATCH(CONCATENATE("*",CmpAcroSelected,"*"),OFFSET(CatOutcome!A$1,A11,0,100,1),0),"")</f>
        <v/>
      </c>
      <c r="B12" t="str">
        <f t="shared" ca="1" si="0"/>
        <v/>
      </c>
      <c r="C12" t="str">
        <f ca="1">IFERROR(VLOOKUP(B12,CatOutcome!B:C,2,FALSE),"")</f>
        <v/>
      </c>
    </row>
    <row r="13" spans="1:3" x14ac:dyDescent="0.2">
      <c r="A13" t="str">
        <f ca="1">IFERROR(A12+MATCH(CONCATENATE("*",CmpAcroSelected,"*"),OFFSET(CatOutcome!A$1,A12,0,100,1),0),"")</f>
        <v/>
      </c>
      <c r="B13" t="str">
        <f t="shared" ca="1" si="0"/>
        <v/>
      </c>
      <c r="C13" t="str">
        <f ca="1">IFERROR(VLOOKUP(B13,CatOutcome!B:C,2,FALSE),"")</f>
        <v/>
      </c>
    </row>
    <row r="14" spans="1:3" x14ac:dyDescent="0.2">
      <c r="A14" t="str">
        <f ca="1">IFERROR(A13+MATCH(CONCATENATE("*",CmpAcroSelected,"*"),OFFSET(CatOutcome!A$1,A13,0,100,1),0),"")</f>
        <v/>
      </c>
      <c r="B14" t="str">
        <f t="shared" ca="1" si="0"/>
        <v/>
      </c>
      <c r="C14" t="str">
        <f ca="1">IFERROR(VLOOKUP(B14,CatOutcome!B:C,2,FALSE),"")</f>
        <v/>
      </c>
    </row>
    <row r="15" spans="1:3" x14ac:dyDescent="0.2">
      <c r="A15" t="str">
        <f ca="1">IFERROR(A14+MATCH(CONCATENATE("*",CmpAcroSelected,"*"),OFFSET(CatOutcome!A$1,A14,0,100,1),0),"")</f>
        <v/>
      </c>
      <c r="B15" t="str">
        <f t="shared" ca="1" si="0"/>
        <v/>
      </c>
      <c r="C15" t="str">
        <f ca="1">IFERROR(VLOOKUP(B15,CatOutcome!B:C,2,FALSE),"")</f>
        <v/>
      </c>
    </row>
    <row r="16" spans="1:3" x14ac:dyDescent="0.2">
      <c r="A16" t="str">
        <f ca="1">IFERROR(A15+MATCH(CONCATENATE("*",CmpAcroSelected,"*"),OFFSET(CatOutcome!A$1,A15,0,100,1),0),"")</f>
        <v/>
      </c>
      <c r="B16" t="str">
        <f t="shared" ca="1" si="0"/>
        <v/>
      </c>
      <c r="C16" t="str">
        <f ca="1">IFERROR(VLOOKUP(B16,CatOutcome!B:C,2,FALSE),"")</f>
        <v/>
      </c>
    </row>
    <row r="17" spans="1:3" x14ac:dyDescent="0.2">
      <c r="A17" t="str">
        <f ca="1">IFERROR(A16+MATCH(CONCATENATE("*",CmpAcroSelected,"*"),OFFSET(CatOutcome!A$1,A16,0,100,1),0),"")</f>
        <v/>
      </c>
      <c r="B17" t="str">
        <f t="shared" ca="1" si="0"/>
        <v/>
      </c>
      <c r="C17" t="str">
        <f ca="1">IFERROR(VLOOKUP(B17,CatOutcome!B:C,2,FALSE),"")</f>
        <v/>
      </c>
    </row>
    <row r="18" spans="1:3" x14ac:dyDescent="0.2">
      <c r="A18" t="str">
        <f ca="1">IFERROR(A17+MATCH(CONCATENATE("*",CmpAcroSelected,"*"),OFFSET(CatOutcome!A$1,A17,0,100,1),0),"")</f>
        <v/>
      </c>
      <c r="B18" t="str">
        <f t="shared" ca="1" si="0"/>
        <v/>
      </c>
      <c r="C18" t="str">
        <f ca="1">IFERROR(VLOOKUP(B18,CatOutcome!B:C,2,FALSE),"")</f>
        <v/>
      </c>
    </row>
    <row r="19" spans="1:3" x14ac:dyDescent="0.2">
      <c r="A19" t="str">
        <f ca="1">IFERROR(A18+MATCH(CONCATENATE("*",CmpAcroSelected,"*"),OFFSET(CatOutcome!A$1,A18,0,100,1),0),"")</f>
        <v/>
      </c>
      <c r="B19" t="str">
        <f t="shared" ca="1" si="0"/>
        <v/>
      </c>
      <c r="C19" t="str">
        <f ca="1">IFERROR(VLOOKUP(B19,CatOutcome!B:C,2,FALSE),"")</f>
        <v/>
      </c>
    </row>
    <row r="20" spans="1:3" x14ac:dyDescent="0.2">
      <c r="A20" t="str">
        <f ca="1">IFERROR(A19+MATCH(CONCATENATE("*",CmpAcroSelected,"*"),OFFSET(CatOutcome!A$1,A19,0,100,1),0),"")</f>
        <v/>
      </c>
      <c r="B20" t="str">
        <f t="shared" ca="1" si="0"/>
        <v/>
      </c>
      <c r="C20" t="str">
        <f ca="1">IFERROR(VLOOKUP(B20,CatOutcome!B:C,2,FALSE),"")</f>
        <v/>
      </c>
    </row>
    <row r="21" spans="1:3" x14ac:dyDescent="0.2">
      <c r="A21" t="str">
        <f ca="1">IFERROR(A20+MATCH(CONCATENATE("*",CmpAcroSelected,"*"),OFFSET(CatOutcome!A$1,A20,0,100,1),0),"")</f>
        <v/>
      </c>
      <c r="B21" t="str">
        <f t="shared" ca="1" si="0"/>
        <v/>
      </c>
      <c r="C21" t="str">
        <f ca="1">IFERROR(VLOOKUP(B21,CatOutcome!B:C,2,FALSE),"")</f>
        <v/>
      </c>
    </row>
    <row r="22" spans="1:3" x14ac:dyDescent="0.2">
      <c r="A22" t="str">
        <f ca="1">IFERROR(A21+MATCH(CONCATENATE("*",CmpAcroSelected,"*"),OFFSET(CatOutcome!A$1,A21,0,100,1),0),"")</f>
        <v/>
      </c>
      <c r="B22" t="str">
        <f t="shared" ca="1" si="0"/>
        <v/>
      </c>
      <c r="C22" t="str">
        <f ca="1">IFERROR(VLOOKUP(B22,CatOutcome!B:C,2,FALSE),"")</f>
        <v/>
      </c>
    </row>
    <row r="23" spans="1:3" x14ac:dyDescent="0.2">
      <c r="A23" t="str">
        <f ca="1">IFERROR(A22+MATCH(CONCATENATE("*",CmpAcroSelected,"*"),OFFSET(CatOutcome!A$1,A22,0,100,1),0),"")</f>
        <v/>
      </c>
      <c r="B23" t="str">
        <f t="shared" ca="1" si="0"/>
        <v/>
      </c>
      <c r="C23" t="str">
        <f ca="1">IFERROR(VLOOKUP(B23,CatOutcome!B:C,2,FALSE),"")</f>
        <v/>
      </c>
    </row>
    <row r="24" spans="1:3" x14ac:dyDescent="0.2">
      <c r="A24" t="str">
        <f ca="1">IFERROR(A23+MATCH(CONCATENATE("*",CmpAcroSelected,"*"),OFFSET(CatOutcome!A$1,A23,0,100,1),0),"")</f>
        <v/>
      </c>
      <c r="B24" t="str">
        <f t="shared" ca="1" si="0"/>
        <v/>
      </c>
      <c r="C24" t="str">
        <f ca="1">IFERROR(VLOOKUP(B24,CatOutcome!B:C,2,FALSE),"")</f>
        <v/>
      </c>
    </row>
    <row r="25" spans="1:3" x14ac:dyDescent="0.2">
      <c r="A25" t="str">
        <f ca="1">IFERROR(A24+MATCH(CONCATENATE("*",CmpAcroSelected,"*"),OFFSET(CatOutcome!A$1,A24,0,100,1),0),"")</f>
        <v/>
      </c>
      <c r="B25" t="str">
        <f t="shared" ca="1" si="0"/>
        <v/>
      </c>
      <c r="C25" t="str">
        <f ca="1">IFERROR(VLOOKUP(B25,CatOutcome!B:C,2,FALSE),"")</f>
        <v/>
      </c>
    </row>
    <row r="26" spans="1:3" x14ac:dyDescent="0.2">
      <c r="A26" t="str">
        <f ca="1">IFERROR(A25+MATCH(CONCATENATE("*",CmpAcroSelected,"*"),OFFSET(CatOutcome!A$1,A25,0,100,1),0),"")</f>
        <v/>
      </c>
      <c r="B26" t="str">
        <f t="shared" ca="1" si="0"/>
        <v/>
      </c>
      <c r="C26" t="str">
        <f ca="1">IFERROR(VLOOKUP(B26,CatOutcome!B:C,2,FALSE),"")</f>
        <v/>
      </c>
    </row>
    <row r="27" spans="1:3" x14ac:dyDescent="0.2">
      <c r="A27" t="str">
        <f ca="1">IFERROR(A26+MATCH(CONCATENATE("*",CmpAcroSelected,"*"),OFFSET(CatOutcome!A$1,A26,0,100,1),0),"")</f>
        <v/>
      </c>
      <c r="B27" t="str">
        <f t="shared" ca="1" si="0"/>
        <v/>
      </c>
      <c r="C27" t="str">
        <f ca="1">IFERROR(VLOOKUP(B27,CatOutcome!B:C,2,FALSE),"")</f>
        <v/>
      </c>
    </row>
    <row r="28" spans="1:3" x14ac:dyDescent="0.2">
      <c r="A28" t="str">
        <f ca="1">IFERROR(A27+MATCH(CONCATENATE("*",CmpAcroSelected,"*"),OFFSET(CatOutcome!A$1,A27,0,100,1),0),"")</f>
        <v/>
      </c>
      <c r="B28" t="str">
        <f t="shared" ca="1" si="0"/>
        <v/>
      </c>
      <c r="C28" t="str">
        <f ca="1">IFERROR(VLOOKUP(B28,CatOutcome!B:C,2,FALSE),"")</f>
        <v/>
      </c>
    </row>
    <row r="29" spans="1:3" x14ac:dyDescent="0.2">
      <c r="A29" t="str">
        <f ca="1">IFERROR(A28+MATCH(CONCATENATE("*",CmpAcroSelected,"*"),OFFSET(CatOutcome!A$1,A28,0,100,1),0),"")</f>
        <v/>
      </c>
      <c r="B29" t="str">
        <f t="shared" ca="1" si="0"/>
        <v/>
      </c>
      <c r="C29" t="str">
        <f ca="1">IFERROR(VLOOKUP(B29,CatOutcome!B:C,2,FALSE),"")</f>
        <v/>
      </c>
    </row>
    <row r="30" spans="1:3" x14ac:dyDescent="0.2">
      <c r="A30" t="str">
        <f ca="1">IFERROR(A29+MATCH(CONCATENATE("*",CmpAcroSelected,"*"),OFFSET(CatOutcome!A$1,A29,0,100,1),0),"")</f>
        <v/>
      </c>
      <c r="B30" t="str">
        <f t="shared" ca="1" si="0"/>
        <v/>
      </c>
      <c r="C30" t="str">
        <f ca="1">IFERROR(VLOOKUP(B30,CatOutcome!B:C,2,FALSE),"")</f>
        <v/>
      </c>
    </row>
    <row r="31" spans="1:3" x14ac:dyDescent="0.2">
      <c r="A31" t="str">
        <f ca="1">IFERROR(A30+MATCH(CONCATENATE("*",CmpAcroSelected,"*"),OFFSET(CatOutcome!A$1,A30,0,100,1),0),"")</f>
        <v/>
      </c>
      <c r="B31" t="str">
        <f t="shared" ca="1" si="0"/>
        <v/>
      </c>
      <c r="C31" t="str">
        <f ca="1">IFERROR(VLOOKUP(B31,CatOutcome!B:C,2,FALSE),"")</f>
        <v/>
      </c>
    </row>
    <row r="32" spans="1:3" x14ac:dyDescent="0.2">
      <c r="A32" t="str">
        <f ca="1">IFERROR(A31+MATCH(CONCATENATE("*",CmpAcroSelected,"*"),OFFSET(CatOutcome!A$1,A31,0,100,1),0),"")</f>
        <v/>
      </c>
      <c r="B32" t="str">
        <f t="shared" ca="1" si="0"/>
        <v/>
      </c>
      <c r="C32" t="str">
        <f ca="1">IFERROR(VLOOKUP(B32,CatOutcome!B:C,2,FALSE),"")</f>
        <v/>
      </c>
    </row>
    <row r="33" spans="1:3" x14ac:dyDescent="0.2">
      <c r="A33" t="str">
        <f ca="1">IFERROR(A32+MATCH(CONCATENATE("*",CmpAcroSelected,"*"),OFFSET(CatOutcome!A$1,A32,0,100,1),0),"")</f>
        <v/>
      </c>
      <c r="B33" t="str">
        <f t="shared" ca="1" si="0"/>
        <v/>
      </c>
      <c r="C33" t="str">
        <f ca="1">IFERROR(VLOOKUP(B33,CatOutcome!B:C,2,FALSE),"")</f>
        <v/>
      </c>
    </row>
    <row r="34" spans="1:3" x14ac:dyDescent="0.2">
      <c r="A34" t="str">
        <f ca="1">IFERROR(A33+MATCH(CONCATENATE("*",CmpAcroSelected,"*"),OFFSET(CatOutcome!A$1,A33,0,100,1),0),"")</f>
        <v/>
      </c>
      <c r="B34" t="str">
        <f t="shared" ca="1" si="0"/>
        <v/>
      </c>
      <c r="C34" t="str">
        <f ca="1">IFERROR(VLOOKUP(B34,CatOutcome!B:C,2,FALSE),"")</f>
        <v/>
      </c>
    </row>
    <row r="35" spans="1:3" x14ac:dyDescent="0.2">
      <c r="A35" t="str">
        <f ca="1">IFERROR(A34+MATCH(CONCATENATE("*",CmpAcroSelected,"*"),OFFSET(CatOutcome!A$1,A34,0,100,1),0),"")</f>
        <v/>
      </c>
      <c r="B35" t="str">
        <f t="shared" ca="1" si="0"/>
        <v/>
      </c>
      <c r="C35" t="str">
        <f ca="1">IFERROR(VLOOKUP(B35,CatOutcome!B:C,2,FALSE),"")</f>
        <v/>
      </c>
    </row>
    <row r="36" spans="1:3" x14ac:dyDescent="0.2">
      <c r="A36" t="str">
        <f ca="1">IFERROR(A35+MATCH(CONCATENATE("*",CmpAcroSelected,"*"),OFFSET(CatOutcome!A$1,A35,0,100,1),0),"")</f>
        <v/>
      </c>
      <c r="B36" t="str">
        <f t="shared" ca="1" si="0"/>
        <v/>
      </c>
      <c r="C36" t="str">
        <f ca="1">IFERROR(VLOOKUP(B36,CatOutcome!B:C,2,FALSE),"")</f>
        <v/>
      </c>
    </row>
    <row r="37" spans="1:3" x14ac:dyDescent="0.2">
      <c r="A37" t="str">
        <f ca="1">IFERROR(A36+MATCH(CONCATENATE("*",CmpAcroSelected,"*"),OFFSET(CatOutcome!A$1,A36,0,100,1),0),"")</f>
        <v/>
      </c>
      <c r="B37" t="str">
        <f t="shared" ca="1" si="0"/>
        <v/>
      </c>
      <c r="C37" t="str">
        <f ca="1">IFERROR(VLOOKUP(B37,CatOutcome!B:C,2,FALSE),"")</f>
        <v/>
      </c>
    </row>
    <row r="38" spans="1:3" x14ac:dyDescent="0.2">
      <c r="A38" t="str">
        <f ca="1">IFERROR(A37+MATCH(CONCATENATE("*",CmpAcroSelected,"*"),OFFSET(CatOutcome!A$1,A37,0,100,1),0),"")</f>
        <v/>
      </c>
      <c r="B38" t="str">
        <f t="shared" ca="1" si="0"/>
        <v/>
      </c>
      <c r="C38" t="str">
        <f ca="1">IFERROR(VLOOKUP(B38,CatOutcome!B:C,2,FALSE),"")</f>
        <v/>
      </c>
    </row>
    <row r="39" spans="1:3" x14ac:dyDescent="0.2">
      <c r="A39" t="str">
        <f ca="1">IFERROR(A38+MATCH(CONCATENATE("*",CmpAcroSelected,"*"),OFFSET(CatOutcome!A$1,A38,0,100,1),0),"")</f>
        <v/>
      </c>
      <c r="B39" t="str">
        <f t="shared" ca="1" si="0"/>
        <v/>
      </c>
      <c r="C39" t="str">
        <f ca="1">IFERROR(VLOOKUP(B39,CatOutcome!B:C,2,FALSE),"")</f>
        <v/>
      </c>
    </row>
    <row r="40" spans="1:3" x14ac:dyDescent="0.2">
      <c r="A40" t="str">
        <f ca="1">IFERROR(A39+MATCH(CONCATENATE("*",CmpAcroSelected,"*"),OFFSET(CatOutcome!A$1,A39,0,100,1),0),"")</f>
        <v/>
      </c>
      <c r="B40" t="str">
        <f t="shared" ca="1" si="0"/>
        <v/>
      </c>
      <c r="C40" t="str">
        <f ca="1">IFERROR(VLOOKUP(B40,CatOutcome!B:C,2,FALSE),"")</f>
        <v/>
      </c>
    </row>
    <row r="41" spans="1:3" x14ac:dyDescent="0.2">
      <c r="A41" t="str">
        <f ca="1">IFERROR(A40+MATCH(CONCATENATE("*",CmpAcroSelected,"*"),OFFSET(CatOutcome!A$1,A40,0,100,1),0),"")</f>
        <v/>
      </c>
      <c r="B41" t="str">
        <f t="shared" ca="1" si="0"/>
        <v/>
      </c>
      <c r="C41" t="str">
        <f ca="1">IFERROR(VLOOKUP(B41,CatOutcome!B:C,2,FALSE),"")</f>
        <v/>
      </c>
    </row>
    <row r="42" spans="1:3" x14ac:dyDescent="0.2">
      <c r="A42" t="str">
        <f ca="1">IFERROR(A41+MATCH(CONCATENATE("*",CmpAcroSelected,"*"),OFFSET(CatOutcome!A$1,A41,0,100,1),0),"")</f>
        <v/>
      </c>
      <c r="B42" t="str">
        <f t="shared" ca="1" si="0"/>
        <v/>
      </c>
      <c r="C42" t="str">
        <f ca="1">IFERROR(VLOOKUP(B42,CatOutcome!B:C,2,FALSE),"")</f>
        <v/>
      </c>
    </row>
    <row r="43" spans="1:3" x14ac:dyDescent="0.2">
      <c r="A43" t="str">
        <f ca="1">IFERROR(A42+MATCH(CONCATENATE("*",CmpAcroSelected,"*"),OFFSET(CatOutcome!A$1,A42,0,100,1),0),"")</f>
        <v/>
      </c>
      <c r="B43" t="str">
        <f t="shared" ca="1" si="0"/>
        <v/>
      </c>
      <c r="C43" t="str">
        <f ca="1">IFERROR(VLOOKUP(B43,CatOutcome!B:C,2,FALSE),"")</f>
        <v/>
      </c>
    </row>
    <row r="44" spans="1:3" x14ac:dyDescent="0.2">
      <c r="A44" t="str">
        <f ca="1">IFERROR(A43+MATCH(CONCATENATE("*",CmpAcroSelected,"*"),OFFSET(CatOutcome!A$1,A43,0,100,1),0),"")</f>
        <v/>
      </c>
      <c r="B44" t="str">
        <f t="shared" ca="1" si="0"/>
        <v/>
      </c>
      <c r="C44" t="str">
        <f ca="1">IFERROR(VLOOKUP(B44,CatOutcome!B:C,2,FALSE),"")</f>
        <v/>
      </c>
    </row>
    <row r="45" spans="1:3" x14ac:dyDescent="0.2">
      <c r="A45" t="str">
        <f ca="1">IFERROR(A44+MATCH(CONCATENATE("*",CmpAcroSelected,"*"),OFFSET(CatOutcome!A$1,A44,0,100,1),0),"")</f>
        <v/>
      </c>
      <c r="B45" t="str">
        <f t="shared" ca="1" si="0"/>
        <v/>
      </c>
      <c r="C45" t="str">
        <f ca="1">IFERROR(VLOOKUP(B45,CatOutcome!B:C,2,FALSE),"")</f>
        <v/>
      </c>
    </row>
    <row r="46" spans="1:3" x14ac:dyDescent="0.2">
      <c r="A46" t="str">
        <f ca="1">IFERROR(A45+MATCH(CONCATENATE("*",CmpAcroSelected,"*"),OFFSET(CatOutcome!A$1,A45,0,100,1),0),"")</f>
        <v/>
      </c>
      <c r="B46" t="str">
        <f t="shared" ca="1" si="0"/>
        <v/>
      </c>
      <c r="C46" t="str">
        <f ca="1">IFERROR(VLOOKUP(B46,CatOutcome!B:C,2,FALSE),"")</f>
        <v/>
      </c>
    </row>
    <row r="47" spans="1:3" x14ac:dyDescent="0.2">
      <c r="A47" t="str">
        <f ca="1">IFERROR(A46+MATCH(CONCATENATE("*",CmpAcroSelected,"*"),OFFSET(CatOutcome!A$1,A46,0,100,1),0),"")</f>
        <v/>
      </c>
      <c r="B47" t="str">
        <f t="shared" ca="1" si="0"/>
        <v/>
      </c>
      <c r="C47" t="str">
        <f ca="1">IFERROR(VLOOKUP(B47,CatOutcome!B:C,2,FALSE),"")</f>
        <v/>
      </c>
    </row>
    <row r="48" spans="1:3" x14ac:dyDescent="0.2">
      <c r="A48" t="str">
        <f ca="1">IFERROR(A47+MATCH(CONCATENATE("*",CmpAcroSelected,"*"),OFFSET(CatOutcome!A$1,A47,0,100,1),0),"")</f>
        <v/>
      </c>
      <c r="B48" t="str">
        <f t="shared" ca="1" si="0"/>
        <v/>
      </c>
      <c r="C48" t="str">
        <f ca="1">IFERROR(VLOOKUP(B48,CatOutcome!B:C,2,FALSE),"")</f>
        <v/>
      </c>
    </row>
    <row r="49" spans="1:3" x14ac:dyDescent="0.2">
      <c r="A49" t="str">
        <f ca="1">IFERROR(A48+MATCH(CONCATENATE("*",CmpAcroSelected,"*"),OFFSET(CatOutcome!A$1,A48,0,100,1),0),"")</f>
        <v/>
      </c>
      <c r="B49" t="str">
        <f t="shared" ca="1" si="0"/>
        <v/>
      </c>
      <c r="C49" t="str">
        <f ca="1">IFERROR(VLOOKUP(B49,CatOutcome!B:C,2,FALSE),"")</f>
        <v/>
      </c>
    </row>
    <row r="50" spans="1:3" x14ac:dyDescent="0.2">
      <c r="A50" t="str">
        <f ca="1">IFERROR(A49+MATCH(CONCATENATE("*",CmpAcroSelected,"*"),OFFSET(CatOutcome!A$1,A49,0,100,1),0),"")</f>
        <v/>
      </c>
      <c r="B50" t="str">
        <f t="shared" ca="1" si="0"/>
        <v/>
      </c>
      <c r="C50" t="str">
        <f ca="1">IFERROR(VLOOKUP(B50,CatOutcome!B:C,2,FALSE),"")</f>
        <v/>
      </c>
    </row>
  </sheetData>
  <sheetProtection password="C91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209"/>
  <sheetViews>
    <sheetView zoomScale="80" zoomScaleNormal="80" workbookViewId="0">
      <pane ySplit="2" topLeftCell="A3" activePane="bottomLeft" state="frozen"/>
      <selection activeCell="I19" sqref="I19:J19"/>
      <selection pane="bottomLeft" activeCell="B3" sqref="B3"/>
    </sheetView>
  </sheetViews>
  <sheetFormatPr defaultRowHeight="12.75" x14ac:dyDescent="0.2"/>
  <cols>
    <col min="1" max="1" width="54.7109375" style="220" customWidth="1"/>
    <col min="2" max="2" width="45.85546875" style="57" customWidth="1"/>
    <col min="3" max="3" width="38.7109375" style="57" customWidth="1"/>
    <col min="4" max="4" width="38" style="57" customWidth="1"/>
    <col min="5" max="5" width="45.85546875" style="57" customWidth="1"/>
    <col min="6" max="6" width="31" style="38" customWidth="1"/>
    <col min="7" max="16384" width="9.140625" style="38"/>
  </cols>
  <sheetData>
    <row r="1" spans="1:6" s="219" customFormat="1" x14ac:dyDescent="0.2">
      <c r="A1" s="217" t="s">
        <v>521</v>
      </c>
      <c r="B1" s="57"/>
      <c r="C1" s="57">
        <f>IF(Language="English",0,IF(Language="French",1,IF(Language="Spanish",2,IF(Language="Russian",3))))</f>
        <v>0</v>
      </c>
      <c r="D1" s="57" t="e">
        <f>RIGHT(LEFT(ComponentSelected,2),1)</f>
        <v>#REF!</v>
      </c>
      <c r="E1" s="57"/>
      <c r="F1" s="218"/>
    </row>
    <row r="2" spans="1:6" s="219" customFormat="1" x14ac:dyDescent="0.2">
      <c r="A2" s="265" t="s">
        <v>608</v>
      </c>
      <c r="B2" s="266" t="s">
        <v>522</v>
      </c>
      <c r="C2" s="266" t="s">
        <v>609</v>
      </c>
      <c r="D2" s="266" t="s">
        <v>610</v>
      </c>
      <c r="E2" s="266" t="s">
        <v>611</v>
      </c>
      <c r="F2" s="218"/>
    </row>
    <row r="3" spans="1:6" s="219" customFormat="1" x14ac:dyDescent="0.2">
      <c r="A3" s="267" t="str">
        <f t="shared" ref="A3:A66" ca="1" si="0">OFFSET($B3,0,LangOffset,1,1)</f>
        <v>Modular Approach - Concept Note</v>
      </c>
      <c r="B3" s="251" t="s">
        <v>837</v>
      </c>
      <c r="C3" s="251" t="s">
        <v>1774</v>
      </c>
      <c r="D3" s="251" t="s">
        <v>2907</v>
      </c>
      <c r="E3" s="251" t="s">
        <v>1721</v>
      </c>
    </row>
    <row r="4" spans="1:6" s="219" customFormat="1" ht="89.25" x14ac:dyDescent="0.2">
      <c r="A4" s="267" t="str">
        <f t="shared" ca="1" si="0"/>
        <v>This table provides guidance on how to fill out the modular approach template. Cells highlighted in green will be completed during grant negotiation.</v>
      </c>
      <c r="B4" s="251" t="s">
        <v>838</v>
      </c>
      <c r="C4" s="251" t="s">
        <v>1775</v>
      </c>
      <c r="D4" s="251" t="s">
        <v>1768</v>
      </c>
      <c r="E4" s="251" t="s">
        <v>1722</v>
      </c>
    </row>
    <row r="5" spans="1:6" x14ac:dyDescent="0.2">
      <c r="A5" s="267" t="str">
        <f t="shared" ca="1" si="0"/>
        <v>Periodic Review</v>
      </c>
      <c r="B5" s="251" t="s">
        <v>520</v>
      </c>
      <c r="C5" s="251" t="s">
        <v>1776</v>
      </c>
      <c r="D5" s="251" t="s">
        <v>790</v>
      </c>
      <c r="E5" s="251" t="s">
        <v>1723</v>
      </c>
      <c r="F5" s="218"/>
    </row>
    <row r="6" spans="1:6" ht="38.25" x14ac:dyDescent="0.2">
      <c r="A6" s="267" t="str">
        <f t="shared" ca="1" si="0"/>
        <v>Please carefully review the instructions work sheet before completing this template</v>
      </c>
      <c r="B6" s="251" t="s">
        <v>56</v>
      </c>
      <c r="C6" s="251" t="s">
        <v>1777</v>
      </c>
      <c r="D6" s="251" t="s">
        <v>620</v>
      </c>
      <c r="E6" s="251" t="s">
        <v>629</v>
      </c>
      <c r="F6" s="218"/>
    </row>
    <row r="7" spans="1:6" x14ac:dyDescent="0.2">
      <c r="A7" s="267" t="str">
        <f t="shared" ca="1" si="0"/>
        <v>A. Program details</v>
      </c>
      <c r="B7" s="251" t="s">
        <v>24</v>
      </c>
      <c r="C7" s="251" t="s">
        <v>1778</v>
      </c>
      <c r="D7" s="251" t="s">
        <v>621</v>
      </c>
      <c r="E7" s="251" t="s">
        <v>1724</v>
      </c>
      <c r="F7" s="218"/>
    </row>
    <row r="8" spans="1:6" x14ac:dyDescent="0.2">
      <c r="A8" s="267" t="str">
        <f t="shared" ca="1" si="0"/>
        <v>Country / Applicant:</v>
      </c>
      <c r="B8" s="251" t="s">
        <v>60</v>
      </c>
      <c r="C8" s="251" t="s">
        <v>1779</v>
      </c>
      <c r="D8" s="251" t="s">
        <v>791</v>
      </c>
      <c r="E8" s="251" t="s">
        <v>630</v>
      </c>
      <c r="F8" s="218"/>
    </row>
    <row r="9" spans="1:6" x14ac:dyDescent="0.2">
      <c r="A9" s="267" t="str">
        <f t="shared" ca="1" si="0"/>
        <v>Component:</v>
      </c>
      <c r="B9" s="251" t="s">
        <v>524</v>
      </c>
      <c r="C9" s="251" t="s">
        <v>613</v>
      </c>
      <c r="D9" s="251" t="s">
        <v>792</v>
      </c>
      <c r="E9" s="251" t="s">
        <v>1725</v>
      </c>
      <c r="F9" s="218"/>
    </row>
    <row r="10" spans="1:6" x14ac:dyDescent="0.2">
      <c r="A10" s="267" t="str">
        <f t="shared" ca="1" si="0"/>
        <v>Start Year:</v>
      </c>
      <c r="B10" s="251" t="s">
        <v>523</v>
      </c>
      <c r="C10" s="251" t="s">
        <v>614</v>
      </c>
      <c r="D10" s="251" t="s">
        <v>793</v>
      </c>
      <c r="E10" s="251" t="s">
        <v>1726</v>
      </c>
      <c r="F10" s="218"/>
    </row>
    <row r="11" spans="1:6" x14ac:dyDescent="0.2">
      <c r="A11" s="267" t="str">
        <f t="shared" ca="1" si="0"/>
        <v>Start Month:</v>
      </c>
      <c r="B11" s="251" t="s">
        <v>532</v>
      </c>
      <c r="C11" s="251" t="s">
        <v>615</v>
      </c>
      <c r="D11" s="251" t="s">
        <v>794</v>
      </c>
      <c r="E11" s="251" t="s">
        <v>1727</v>
      </c>
      <c r="F11" s="218"/>
    </row>
    <row r="12" spans="1:6" ht="25.5" x14ac:dyDescent="0.2">
      <c r="A12" s="267" t="str">
        <f t="shared" ca="1" si="0"/>
        <v>Annual Reporting Cycle</v>
      </c>
      <c r="B12" s="251" t="s">
        <v>4084</v>
      </c>
      <c r="C12" s="250" t="s">
        <v>4307</v>
      </c>
      <c r="D12" s="251" t="s">
        <v>4327</v>
      </c>
      <c r="E12" s="251" t="s">
        <v>4359</v>
      </c>
      <c r="F12" s="218"/>
    </row>
    <row r="13" spans="1:6" x14ac:dyDescent="0.2">
      <c r="A13" s="267" t="str">
        <f t="shared" ca="1" si="0"/>
        <v>SSF/grant number:</v>
      </c>
      <c r="B13" s="251" t="s">
        <v>826</v>
      </c>
      <c r="C13" s="251" t="s">
        <v>1780</v>
      </c>
      <c r="D13" s="251" t="s">
        <v>795</v>
      </c>
      <c r="E13" s="251" t="s">
        <v>1728</v>
      </c>
      <c r="F13" s="218"/>
    </row>
    <row r="14" spans="1:6" x14ac:dyDescent="0.2">
      <c r="A14" s="267" t="str">
        <f t="shared" ca="1" si="0"/>
        <v>Principal Recipients</v>
      </c>
      <c r="B14" s="251" t="s">
        <v>529</v>
      </c>
      <c r="C14" s="251" t="s">
        <v>1781</v>
      </c>
      <c r="D14" s="251" t="s">
        <v>796</v>
      </c>
      <c r="E14" s="251" t="s">
        <v>1729</v>
      </c>
      <c r="F14" s="218"/>
    </row>
    <row r="15" spans="1:6" ht="25.5" x14ac:dyDescent="0.2">
      <c r="A15" s="267" t="str">
        <f t="shared" ca="1" si="0"/>
        <v>(Please select from list or add a new one)</v>
      </c>
      <c r="B15" s="251" t="s">
        <v>539</v>
      </c>
      <c r="C15" s="251" t="s">
        <v>1782</v>
      </c>
      <c r="D15" s="251" t="s">
        <v>797</v>
      </c>
      <c r="E15" s="251" t="s">
        <v>1730</v>
      </c>
      <c r="F15" s="218"/>
    </row>
    <row r="16" spans="1:6" ht="25.5" x14ac:dyDescent="0.2">
      <c r="A16" s="267" t="str">
        <f t="shared" ca="1" si="0"/>
        <v>B. Reporting periods</v>
      </c>
      <c r="B16" s="251" t="s">
        <v>4189</v>
      </c>
      <c r="C16" s="251" t="s">
        <v>4268</v>
      </c>
      <c r="D16" s="251" t="s">
        <v>4269</v>
      </c>
      <c r="E16" s="251" t="s">
        <v>4270</v>
      </c>
      <c r="F16" s="218"/>
    </row>
    <row r="17" spans="1:6" ht="25.5" x14ac:dyDescent="0.2">
      <c r="A17" s="267" t="str">
        <f t="shared" ca="1" si="0"/>
        <v xml:space="preserve">PU due </v>
      </c>
      <c r="B17" s="251" t="s">
        <v>3617</v>
      </c>
      <c r="C17" s="251" t="s">
        <v>4143</v>
      </c>
      <c r="D17" s="251" t="s">
        <v>4160</v>
      </c>
      <c r="E17" s="251" t="s">
        <v>4360</v>
      </c>
      <c r="F17" s="218"/>
    </row>
    <row r="18" spans="1:6" x14ac:dyDescent="0.2">
      <c r="A18" s="267" t="str">
        <f t="shared" ca="1" si="0"/>
        <v>PU/DR due</v>
      </c>
      <c r="B18" s="251" t="s">
        <v>3618</v>
      </c>
      <c r="C18" s="251" t="s">
        <v>4144</v>
      </c>
      <c r="D18" s="251" t="s">
        <v>4161</v>
      </c>
      <c r="E18" s="251" t="s">
        <v>4361</v>
      </c>
      <c r="F18" s="218"/>
    </row>
    <row r="19" spans="1:6" x14ac:dyDescent="0.2">
      <c r="A19" s="267" t="str">
        <f t="shared" ca="1" si="0"/>
        <v>Reporting periods</v>
      </c>
      <c r="B19" s="251" t="s">
        <v>528</v>
      </c>
      <c r="C19" s="251" t="s">
        <v>1783</v>
      </c>
      <c r="D19" s="251" t="s">
        <v>783</v>
      </c>
      <c r="E19" s="251" t="s">
        <v>1731</v>
      </c>
      <c r="F19" s="218"/>
    </row>
    <row r="20" spans="1:6" x14ac:dyDescent="0.2">
      <c r="A20" s="267" t="str">
        <f t="shared" ca="1" si="0"/>
        <v>Period Covered: from</v>
      </c>
      <c r="B20" s="251" t="s">
        <v>23</v>
      </c>
      <c r="C20" s="251" t="s">
        <v>1784</v>
      </c>
      <c r="D20" s="251" t="s">
        <v>798</v>
      </c>
      <c r="E20" s="251" t="s">
        <v>1732</v>
      </c>
      <c r="F20" s="218"/>
    </row>
    <row r="21" spans="1:6" x14ac:dyDescent="0.2">
      <c r="A21" s="267" t="str">
        <f t="shared" ca="1" si="0"/>
        <v>Period Covered: to</v>
      </c>
      <c r="B21" s="251" t="s">
        <v>22</v>
      </c>
      <c r="C21" s="251" t="s">
        <v>1785</v>
      </c>
      <c r="D21" s="251" t="s">
        <v>799</v>
      </c>
      <c r="E21" s="251" t="s">
        <v>1733</v>
      </c>
      <c r="F21" s="218"/>
    </row>
    <row r="22" spans="1:6" ht="25.5" x14ac:dyDescent="0.2">
      <c r="A22" s="267" t="str">
        <f t="shared" ca="1" si="0"/>
        <v>Due date Progress Update</v>
      </c>
      <c r="B22" s="251" t="s">
        <v>525</v>
      </c>
      <c r="C22" s="251" t="s">
        <v>1786</v>
      </c>
      <c r="D22" s="251" t="s">
        <v>784</v>
      </c>
      <c r="E22" s="251" t="s">
        <v>1734</v>
      </c>
      <c r="F22" s="218"/>
    </row>
    <row r="23" spans="1:6" x14ac:dyDescent="0.2">
      <c r="A23" s="267" t="str">
        <f t="shared" ca="1" si="0"/>
        <v>Disbursement Request (Y,N)</v>
      </c>
      <c r="B23" s="251" t="s">
        <v>55</v>
      </c>
      <c r="C23" s="251" t="s">
        <v>1787</v>
      </c>
      <c r="D23" s="251" t="s">
        <v>800</v>
      </c>
      <c r="E23" s="251" t="s">
        <v>631</v>
      </c>
      <c r="F23" s="218"/>
    </row>
    <row r="24" spans="1:6" x14ac:dyDescent="0.2">
      <c r="A24" s="267" t="str">
        <f t="shared" ca="1" si="0"/>
        <v xml:space="preserve">Due date periodic review </v>
      </c>
      <c r="B24" s="251" t="s">
        <v>526</v>
      </c>
      <c r="C24" s="251" t="s">
        <v>616</v>
      </c>
      <c r="D24" s="251" t="s">
        <v>622</v>
      </c>
      <c r="E24" s="251" t="s">
        <v>1735</v>
      </c>
      <c r="F24" s="218"/>
    </row>
    <row r="25" spans="1:6" x14ac:dyDescent="0.2">
      <c r="A25" s="267" t="str">
        <f t="shared" ca="1" si="0"/>
        <v>Audit report due dates</v>
      </c>
      <c r="B25" s="251" t="s">
        <v>645</v>
      </c>
      <c r="C25" s="251" t="s">
        <v>781</v>
      </c>
      <c r="D25" s="251" t="s">
        <v>623</v>
      </c>
      <c r="E25" s="251" t="s">
        <v>1736</v>
      </c>
      <c r="F25" s="218"/>
    </row>
    <row r="26" spans="1:6" x14ac:dyDescent="0.2">
      <c r="A26" s="267" t="str">
        <f t="shared" ca="1" si="0"/>
        <v xml:space="preserve">Period </v>
      </c>
      <c r="B26" s="251" t="s">
        <v>531</v>
      </c>
      <c r="C26" s="251" t="s">
        <v>1788</v>
      </c>
      <c r="D26" s="251" t="s">
        <v>801</v>
      </c>
      <c r="E26" s="251" t="s">
        <v>1737</v>
      </c>
      <c r="F26" s="218"/>
    </row>
    <row r="27" spans="1:6" x14ac:dyDescent="0.2">
      <c r="A27" s="267" t="str">
        <f t="shared" ca="1" si="0"/>
        <v>Year 4</v>
      </c>
      <c r="B27" s="251" t="s">
        <v>2</v>
      </c>
      <c r="C27" s="251" t="s">
        <v>1789</v>
      </c>
      <c r="D27" s="251" t="s">
        <v>802</v>
      </c>
      <c r="E27" s="251" t="s">
        <v>1738</v>
      </c>
      <c r="F27" s="218"/>
    </row>
    <row r="28" spans="1:6" x14ac:dyDescent="0.2">
      <c r="A28" s="267" t="str">
        <f t="shared" ca="1" si="0"/>
        <v>Year 5</v>
      </c>
      <c r="B28" s="251" t="s">
        <v>1</v>
      </c>
      <c r="C28" s="251" t="s">
        <v>1790</v>
      </c>
      <c r="D28" s="251" t="s">
        <v>803</v>
      </c>
      <c r="E28" s="251" t="s">
        <v>1739</v>
      </c>
      <c r="F28" s="218"/>
    </row>
    <row r="29" spans="1:6" ht="25.5" x14ac:dyDescent="0.2">
      <c r="A29" s="267" t="str">
        <f t="shared" ca="1" si="0"/>
        <v>C. Program goals and impact indicators</v>
      </c>
      <c r="B29" s="251" t="s">
        <v>4271</v>
      </c>
      <c r="C29" s="251" t="s">
        <v>4272</v>
      </c>
      <c r="D29" s="251" t="s">
        <v>4273</v>
      </c>
      <c r="E29" s="251" t="s">
        <v>4274</v>
      </c>
      <c r="F29" s="218"/>
    </row>
    <row r="30" spans="1:6" x14ac:dyDescent="0.2">
      <c r="A30" s="267" t="str">
        <f t="shared" ca="1" si="0"/>
        <v xml:space="preserve">  Goals:</v>
      </c>
      <c r="B30" s="251" t="s">
        <v>527</v>
      </c>
      <c r="C30" s="251" t="s">
        <v>1791</v>
      </c>
      <c r="D30" s="251" t="s">
        <v>825</v>
      </c>
      <c r="E30" s="251" t="s">
        <v>1740</v>
      </c>
      <c r="F30" s="218"/>
    </row>
    <row r="31" spans="1:6" x14ac:dyDescent="0.2">
      <c r="A31" s="267" t="str">
        <f t="shared" ca="1" si="0"/>
        <v>Linked to goal(s) #</v>
      </c>
      <c r="B31" s="251" t="s">
        <v>549</v>
      </c>
      <c r="C31" s="251" t="s">
        <v>617</v>
      </c>
      <c r="D31" s="251" t="s">
        <v>785</v>
      </c>
      <c r="E31" s="251" t="s">
        <v>1741</v>
      </c>
      <c r="F31" s="218"/>
    </row>
    <row r="32" spans="1:6" x14ac:dyDescent="0.2">
      <c r="A32" s="267" t="str">
        <f t="shared" ca="1" si="0"/>
        <v>Impact indicator</v>
      </c>
      <c r="B32" s="251" t="s">
        <v>58</v>
      </c>
      <c r="C32" s="251" t="s">
        <v>1792</v>
      </c>
      <c r="D32" s="251" t="s">
        <v>804</v>
      </c>
      <c r="E32" s="251" t="s">
        <v>1742</v>
      </c>
      <c r="F32" s="218"/>
    </row>
    <row r="33" spans="1:6" x14ac:dyDescent="0.2">
      <c r="A33" s="267" t="str">
        <f t="shared" ca="1" si="0"/>
        <v>Baseline</v>
      </c>
      <c r="B33" s="251" t="s">
        <v>20</v>
      </c>
      <c r="C33" s="251" t="s">
        <v>1793</v>
      </c>
      <c r="D33" s="251" t="s">
        <v>786</v>
      </c>
      <c r="E33" s="251" t="s">
        <v>1743</v>
      </c>
      <c r="F33" s="218"/>
    </row>
    <row r="34" spans="1:6" x14ac:dyDescent="0.2">
      <c r="A34" s="267" t="str">
        <f t="shared" ca="1" si="0"/>
        <v>Baseline value</v>
      </c>
      <c r="B34" s="251" t="s">
        <v>4299</v>
      </c>
      <c r="C34" s="250" t="s">
        <v>4308</v>
      </c>
      <c r="D34" s="250" t="s">
        <v>4319</v>
      </c>
      <c r="E34" s="251" t="s">
        <v>4448</v>
      </c>
      <c r="F34" s="218"/>
    </row>
    <row r="35" spans="1:6" x14ac:dyDescent="0.2">
      <c r="A35" s="267" t="str">
        <f t="shared" ca="1" si="0"/>
        <v>Baseline Year</v>
      </c>
      <c r="B35" s="251" t="s">
        <v>4196</v>
      </c>
      <c r="C35" s="250" t="s">
        <v>4309</v>
      </c>
      <c r="D35" s="250" t="s">
        <v>4320</v>
      </c>
      <c r="E35" s="251" t="s">
        <v>4449</v>
      </c>
      <c r="F35" s="218"/>
    </row>
    <row r="36" spans="1:6" x14ac:dyDescent="0.2">
      <c r="A36" s="267" t="str">
        <f t="shared" ca="1" si="0"/>
        <v>Baseline Source</v>
      </c>
      <c r="B36" s="251" t="s">
        <v>4199</v>
      </c>
      <c r="C36" s="250" t="s">
        <v>4310</v>
      </c>
      <c r="D36" s="250" t="s">
        <v>4321</v>
      </c>
      <c r="E36" s="251" t="s">
        <v>4450</v>
      </c>
      <c r="F36" s="218"/>
    </row>
    <row r="37" spans="1:6" x14ac:dyDescent="0.2">
      <c r="A37" s="267" t="str">
        <f t="shared" ca="1" si="0"/>
        <v>Targets</v>
      </c>
      <c r="B37" s="251" t="s">
        <v>19</v>
      </c>
      <c r="C37" s="251" t="s">
        <v>1794</v>
      </c>
      <c r="D37" s="251" t="s">
        <v>805</v>
      </c>
      <c r="E37" s="251" t="s">
        <v>1744</v>
      </c>
      <c r="F37" s="218"/>
    </row>
    <row r="38" spans="1:6" x14ac:dyDescent="0.2">
      <c r="A38" s="267" t="str">
        <f t="shared" ca="1" si="0"/>
        <v>Value</v>
      </c>
      <c r="B38" s="251" t="s">
        <v>1366</v>
      </c>
      <c r="C38" s="251" t="s">
        <v>1795</v>
      </c>
      <c r="D38" s="251" t="s">
        <v>624</v>
      </c>
      <c r="E38" s="251" t="s">
        <v>1745</v>
      </c>
      <c r="F38" s="218"/>
    </row>
    <row r="39" spans="1:6" x14ac:dyDescent="0.2">
      <c r="A39" s="267" t="str">
        <f t="shared" ca="1" si="0"/>
        <v xml:space="preserve">Year </v>
      </c>
      <c r="B39" s="251" t="s">
        <v>538</v>
      </c>
      <c r="C39" s="251" t="s">
        <v>1796</v>
      </c>
      <c r="D39" s="251" t="s">
        <v>806</v>
      </c>
      <c r="E39" s="251" t="s">
        <v>1746</v>
      </c>
      <c r="F39" s="218"/>
    </row>
    <row r="40" spans="1:6" x14ac:dyDescent="0.2">
      <c r="A40" s="267" t="str">
        <f t="shared" ca="1" si="0"/>
        <v>Source</v>
      </c>
      <c r="B40" s="251" t="s">
        <v>9</v>
      </c>
      <c r="C40" s="251" t="s">
        <v>9</v>
      </c>
      <c r="D40" s="251" t="s">
        <v>807</v>
      </c>
      <c r="E40" s="251" t="s">
        <v>1747</v>
      </c>
      <c r="F40" s="218"/>
    </row>
    <row r="41" spans="1:6" x14ac:dyDescent="0.2">
      <c r="A41" s="267" t="str">
        <f t="shared" ca="1" si="0"/>
        <v xml:space="preserve">Year </v>
      </c>
      <c r="B41" s="251" t="s">
        <v>538</v>
      </c>
      <c r="C41" s="251" t="s">
        <v>1796</v>
      </c>
      <c r="D41" s="251" t="s">
        <v>806</v>
      </c>
      <c r="E41" s="251" t="s">
        <v>2232</v>
      </c>
      <c r="F41" s="218"/>
    </row>
    <row r="42" spans="1:6" x14ac:dyDescent="0.2">
      <c r="A42" s="267" t="str">
        <f t="shared" ca="1" si="0"/>
        <v>Required disaggregation</v>
      </c>
      <c r="B42" s="251" t="s">
        <v>3753</v>
      </c>
      <c r="C42" s="251" t="s">
        <v>4145</v>
      </c>
      <c r="D42" s="251" t="s">
        <v>4162</v>
      </c>
      <c r="E42" s="251" t="s">
        <v>4362</v>
      </c>
      <c r="F42" s="218"/>
    </row>
    <row r="43" spans="1:6" x14ac:dyDescent="0.2">
      <c r="A43" s="267" t="str">
        <f t="shared" ca="1" si="0"/>
        <v xml:space="preserve">WorkplanTracking Measures </v>
      </c>
      <c r="B43" s="251" t="s">
        <v>3637</v>
      </c>
      <c r="C43" s="251" t="s">
        <v>4146</v>
      </c>
      <c r="D43" s="251" t="s">
        <v>4163</v>
      </c>
      <c r="E43" s="251" t="s">
        <v>4363</v>
      </c>
      <c r="F43" s="218"/>
    </row>
    <row r="44" spans="1:6" ht="38.25" x14ac:dyDescent="0.2">
      <c r="A44" s="267" t="str">
        <f t="shared" ca="1" si="0"/>
        <v>Geographic Area
(if Sub-national, specify under “Comments”)</v>
      </c>
      <c r="B44" s="251" t="s">
        <v>4085</v>
      </c>
      <c r="C44" s="250" t="s">
        <v>4311</v>
      </c>
      <c r="D44" s="250" t="s">
        <v>4322</v>
      </c>
      <c r="E44" s="251" t="s">
        <v>4451</v>
      </c>
      <c r="F44" s="218"/>
    </row>
    <row r="45" spans="1:6" x14ac:dyDescent="0.2">
      <c r="A45" s="267" t="str">
        <f t="shared" ca="1" si="0"/>
        <v>N#</v>
      </c>
      <c r="B45" s="250" t="s">
        <v>4220</v>
      </c>
      <c r="C45" s="250" t="s">
        <v>4312</v>
      </c>
      <c r="D45" s="250" t="s">
        <v>4220</v>
      </c>
      <c r="E45" s="251" t="s">
        <v>4452</v>
      </c>
      <c r="F45" s="218"/>
    </row>
    <row r="46" spans="1:6" x14ac:dyDescent="0.2">
      <c r="A46" s="267" t="str">
        <f t="shared" ca="1" si="0"/>
        <v>D#</v>
      </c>
      <c r="B46" s="250" t="s">
        <v>4223</v>
      </c>
      <c r="C46" s="250" t="s">
        <v>4313</v>
      </c>
      <c r="D46" s="250" t="s">
        <v>4223</v>
      </c>
      <c r="E46" s="251" t="s">
        <v>4453</v>
      </c>
      <c r="F46" s="218"/>
    </row>
    <row r="47" spans="1:6" x14ac:dyDescent="0.2">
      <c r="A47" s="267" t="str">
        <f t="shared" ca="1" si="0"/>
        <v>%</v>
      </c>
      <c r="B47" s="250" t="s">
        <v>14</v>
      </c>
      <c r="C47" s="250" t="s">
        <v>14</v>
      </c>
      <c r="D47" s="250" t="s">
        <v>14</v>
      </c>
      <c r="E47" s="251" t="s">
        <v>14</v>
      </c>
      <c r="F47" s="218"/>
    </row>
    <row r="48" spans="1:6" x14ac:dyDescent="0.2">
      <c r="A48" s="267" t="str">
        <f t="shared" ca="1" si="0"/>
        <v>Baseline N#</v>
      </c>
      <c r="B48" s="250" t="s">
        <v>4211</v>
      </c>
      <c r="C48" s="250" t="s">
        <v>4314</v>
      </c>
      <c r="D48" s="250" t="s">
        <v>4323</v>
      </c>
      <c r="E48" s="251" t="s">
        <v>4454</v>
      </c>
      <c r="F48" s="218"/>
    </row>
    <row r="49" spans="1:6" x14ac:dyDescent="0.2">
      <c r="A49" s="267" t="str">
        <f t="shared" ca="1" si="0"/>
        <v>Baseline D#</v>
      </c>
      <c r="B49" s="250" t="s">
        <v>4213</v>
      </c>
      <c r="C49" s="250" t="s">
        <v>4315</v>
      </c>
      <c r="D49" s="250" t="s">
        <v>4324</v>
      </c>
      <c r="E49" s="251" t="s">
        <v>4455</v>
      </c>
      <c r="F49" s="218"/>
    </row>
    <row r="50" spans="1:6" x14ac:dyDescent="0.2">
      <c r="A50" s="267" t="str">
        <f t="shared" ca="1" si="0"/>
        <v>Baseline %</v>
      </c>
      <c r="B50" s="250" t="s">
        <v>4215</v>
      </c>
      <c r="C50" s="250" t="s">
        <v>4316</v>
      </c>
      <c r="D50" s="250" t="s">
        <v>4325</v>
      </c>
      <c r="E50" s="251" t="s">
        <v>4456</v>
      </c>
      <c r="F50" s="218"/>
    </row>
    <row r="51" spans="1:6" ht="25.5" x14ac:dyDescent="0.2">
      <c r="A51" s="267" t="str">
        <f t="shared" ca="1" si="0"/>
        <v>Cumulation for AFD</v>
      </c>
      <c r="B51" s="250" t="s">
        <v>4087</v>
      </c>
      <c r="C51" s="250" t="s">
        <v>4317</v>
      </c>
      <c r="D51" s="250" t="s">
        <v>4326</v>
      </c>
      <c r="E51" s="251" t="s">
        <v>4457</v>
      </c>
      <c r="F51" s="218"/>
    </row>
    <row r="52" spans="1:6" x14ac:dyDescent="0.2">
      <c r="A52" s="267" t="str">
        <f t="shared" ca="1" si="0"/>
        <v>Indicator code</v>
      </c>
      <c r="B52" s="250" t="s">
        <v>3754</v>
      </c>
      <c r="C52" s="251" t="s">
        <v>4147</v>
      </c>
      <c r="D52" s="251" t="s">
        <v>4164</v>
      </c>
      <c r="E52" s="251" t="s">
        <v>4364</v>
      </c>
      <c r="F52" s="218"/>
    </row>
    <row r="53" spans="1:6" x14ac:dyDescent="0.2">
      <c r="A53" s="267" t="str">
        <f t="shared" ca="1" si="0"/>
        <v>PR Acronym</v>
      </c>
      <c r="B53" s="250" t="s">
        <v>3755</v>
      </c>
      <c r="C53" s="251" t="s">
        <v>4148</v>
      </c>
      <c r="D53" s="251" t="s">
        <v>4165</v>
      </c>
      <c r="E53" s="251" t="s">
        <v>4365</v>
      </c>
      <c r="F53" s="218"/>
    </row>
    <row r="54" spans="1:6" x14ac:dyDescent="0.2">
      <c r="A54" s="267" t="str">
        <f t="shared" ca="1" si="0"/>
        <v>Comments  (no more than 500 characters)</v>
      </c>
      <c r="B54" s="250" t="s">
        <v>3639</v>
      </c>
      <c r="C54" s="251" t="s">
        <v>4149</v>
      </c>
      <c r="D54" s="251" t="s">
        <v>4166</v>
      </c>
      <c r="E54" s="251" t="s">
        <v>4366</v>
      </c>
      <c r="F54" s="218"/>
    </row>
    <row r="55" spans="1:6" x14ac:dyDescent="0.2">
      <c r="A55" s="267" t="str">
        <f t="shared" ca="1" si="0"/>
        <v>Key Activities</v>
      </c>
      <c r="B55" s="250" t="s">
        <v>3760</v>
      </c>
      <c r="C55" s="251" t="s">
        <v>4150</v>
      </c>
      <c r="D55" s="251" t="s">
        <v>4167</v>
      </c>
      <c r="E55" s="251" t="s">
        <v>4367</v>
      </c>
      <c r="F55" s="218"/>
    </row>
    <row r="56" spans="1:6" x14ac:dyDescent="0.2">
      <c r="A56" s="267" t="str">
        <f t="shared" ca="1" si="0"/>
        <v>Milestones/Targets (no more than 200 characters)</v>
      </c>
      <c r="B56" s="250" t="s">
        <v>3640</v>
      </c>
      <c r="C56" s="251" t="s">
        <v>4151</v>
      </c>
      <c r="D56" s="251" t="s">
        <v>4168</v>
      </c>
      <c r="E56" s="251" t="s">
        <v>4368</v>
      </c>
      <c r="F56" s="218"/>
    </row>
    <row r="57" spans="1:6" ht="25.5" x14ac:dyDescent="0.2">
      <c r="A57" s="267" t="str">
        <f t="shared" ca="1" si="0"/>
        <v>Criterion for completion
milestone/target</v>
      </c>
      <c r="B57" s="250" t="s">
        <v>3759</v>
      </c>
      <c r="C57" s="251" t="s">
        <v>4152</v>
      </c>
      <c r="D57" s="251" t="s">
        <v>4169</v>
      </c>
      <c r="E57" s="251" t="s">
        <v>4369</v>
      </c>
      <c r="F57" s="218"/>
    </row>
    <row r="58" spans="1:6" x14ac:dyDescent="0.2">
      <c r="A58" s="267" t="str">
        <f t="shared" ca="1" si="0"/>
        <v>Milestones/Targets</v>
      </c>
      <c r="B58" s="250" t="s">
        <v>3638</v>
      </c>
      <c r="C58" s="251" t="s">
        <v>4153</v>
      </c>
      <c r="D58" s="251" t="s">
        <v>4170</v>
      </c>
      <c r="E58" s="251" t="s">
        <v>4370</v>
      </c>
      <c r="F58" s="218"/>
    </row>
    <row r="59" spans="1:6" ht="25.5" x14ac:dyDescent="0.2">
      <c r="A59" s="267" t="str">
        <f t="shared" ca="1" si="0"/>
        <v>Targets for Annual Funding Decision</v>
      </c>
      <c r="B59" s="250" t="s">
        <v>3757</v>
      </c>
      <c r="C59" s="251" t="s">
        <v>4154</v>
      </c>
      <c r="D59" s="251" t="s">
        <v>4171</v>
      </c>
      <c r="E59" s="251" t="s">
        <v>4371</v>
      </c>
      <c r="F59" s="218"/>
    </row>
    <row r="60" spans="1:6" x14ac:dyDescent="0.2">
      <c r="A60" s="267" t="str">
        <f t="shared" ca="1" si="0"/>
        <v>Acronym</v>
      </c>
      <c r="B60" s="250" t="s">
        <v>3797</v>
      </c>
      <c r="C60" s="251" t="s">
        <v>4155</v>
      </c>
      <c r="D60" s="251" t="s">
        <v>4172</v>
      </c>
      <c r="E60" s="251" t="s">
        <v>4372</v>
      </c>
      <c r="F60" s="218"/>
    </row>
    <row r="61" spans="1:6" ht="25.5" x14ac:dyDescent="0.2">
      <c r="A61" s="267" t="str">
        <f t="shared" ca="1" si="0"/>
        <v>Reporting Frequency (Months)</v>
      </c>
      <c r="B61" s="250" t="s">
        <v>3619</v>
      </c>
      <c r="C61" s="251" t="s">
        <v>4156</v>
      </c>
      <c r="D61" s="251" t="s">
        <v>4173</v>
      </c>
      <c r="E61" s="251" t="s">
        <v>4373</v>
      </c>
      <c r="F61" s="218"/>
    </row>
    <row r="62" spans="1:6" ht="25.5" x14ac:dyDescent="0.2">
      <c r="A62" s="267" t="str">
        <f t="shared" ca="1" si="0"/>
        <v>Required disaggregation - Baselines</v>
      </c>
      <c r="B62" s="250" t="s">
        <v>3758</v>
      </c>
      <c r="C62" s="251" t="s">
        <v>4157</v>
      </c>
      <c r="D62" s="251" t="s">
        <v>4174</v>
      </c>
      <c r="E62" s="251" t="s">
        <v>4374</v>
      </c>
      <c r="F62" s="218"/>
    </row>
    <row r="63" spans="1:6" x14ac:dyDescent="0.2">
      <c r="A63" s="267" t="str">
        <f t="shared" ca="1" si="0"/>
        <v>No Code Available</v>
      </c>
      <c r="B63" s="250" t="s">
        <v>3799</v>
      </c>
      <c r="C63" s="251" t="s">
        <v>4158</v>
      </c>
      <c r="D63" s="251" t="s">
        <v>4175</v>
      </c>
      <c r="E63" s="251" t="s">
        <v>4375</v>
      </c>
      <c r="F63" s="218"/>
    </row>
    <row r="64" spans="1:6" ht="25.5" x14ac:dyDescent="0.2">
      <c r="A64" s="267" t="str">
        <f t="shared" ca="1" si="0"/>
        <v>Is subset of another indicator (when applicable)</v>
      </c>
      <c r="B64" s="250" t="s">
        <v>4591</v>
      </c>
      <c r="C64" s="251" t="s">
        <v>4580</v>
      </c>
      <c r="D64" s="251" t="s">
        <v>4581</v>
      </c>
      <c r="E64" s="251" t="s">
        <v>4582</v>
      </c>
      <c r="F64" s="218"/>
    </row>
    <row r="65" spans="1:6" x14ac:dyDescent="0.2">
      <c r="A65" s="267" t="str">
        <f t="shared" ca="1" si="0"/>
        <v>Indicator</v>
      </c>
      <c r="B65" s="250" t="s">
        <v>11</v>
      </c>
      <c r="C65" s="251" t="s">
        <v>1800</v>
      </c>
      <c r="D65" s="251" t="s">
        <v>4176</v>
      </c>
      <c r="E65" s="251" t="s">
        <v>1752</v>
      </c>
      <c r="F65" s="218"/>
    </row>
    <row r="66" spans="1:6" x14ac:dyDescent="0.2">
      <c r="A66" s="267" t="str">
        <f t="shared" ca="1" si="0"/>
        <v>Responsible Principal Recipient</v>
      </c>
      <c r="B66" s="250" t="s">
        <v>4583</v>
      </c>
      <c r="C66" s="251" t="s">
        <v>4584</v>
      </c>
      <c r="D66" s="268" t="s">
        <v>4585</v>
      </c>
      <c r="E66" s="251" t="s">
        <v>4586</v>
      </c>
      <c r="F66" s="218"/>
    </row>
    <row r="67" spans="1:6" x14ac:dyDescent="0.2">
      <c r="A67" s="267" t="str">
        <f t="shared" ref="A67:A134" ca="1" si="1">OFFSET($B67,0,LangOffset,1,1)</f>
        <v>National</v>
      </c>
      <c r="B67" s="250" t="s">
        <v>3798</v>
      </c>
      <c r="C67" s="251" t="s">
        <v>3798</v>
      </c>
      <c r="D67" s="251" t="s">
        <v>4177</v>
      </c>
      <c r="E67" s="251" t="s">
        <v>4376</v>
      </c>
      <c r="F67" s="218"/>
    </row>
    <row r="68" spans="1:6" x14ac:dyDescent="0.2">
      <c r="A68" s="267" t="str">
        <f t="shared" ca="1" si="1"/>
        <v>Subnational</v>
      </c>
      <c r="B68" s="250" t="s">
        <v>4086</v>
      </c>
      <c r="C68" s="251" t="s">
        <v>4142</v>
      </c>
      <c r="D68" s="251" t="s">
        <v>4159</v>
      </c>
      <c r="E68" s="251" t="s">
        <v>4377</v>
      </c>
      <c r="F68" s="218"/>
    </row>
    <row r="69" spans="1:6" x14ac:dyDescent="0.2">
      <c r="A69" s="267" t="str">
        <f t="shared" ca="1" si="1"/>
        <v>Cumulative</v>
      </c>
      <c r="B69" s="250" t="s">
        <v>4438</v>
      </c>
      <c r="C69" s="251" t="s">
        <v>4460</v>
      </c>
      <c r="D69" s="268" t="s">
        <v>4486</v>
      </c>
      <c r="E69" s="251" t="s">
        <v>4520</v>
      </c>
      <c r="F69" s="218"/>
    </row>
    <row r="70" spans="1:6" x14ac:dyDescent="0.2">
      <c r="A70" s="267" t="str">
        <f t="shared" ca="1" si="1"/>
        <v>Non-cumulative</v>
      </c>
      <c r="B70" s="250" t="s">
        <v>4439</v>
      </c>
      <c r="C70" s="251" t="s">
        <v>4461</v>
      </c>
      <c r="D70" s="268" t="s">
        <v>4487</v>
      </c>
      <c r="E70" s="251" t="s">
        <v>4521</v>
      </c>
      <c r="F70" s="218"/>
    </row>
    <row r="71" spans="1:6" x14ac:dyDescent="0.2">
      <c r="A71" s="267" t="str">
        <f t="shared" ca="1" si="1"/>
        <v>Non-cumulative - other</v>
      </c>
      <c r="B71" s="250" t="s">
        <v>4440</v>
      </c>
      <c r="C71" s="251" t="s">
        <v>4462</v>
      </c>
      <c r="D71" s="268" t="s">
        <v>4488</v>
      </c>
      <c r="E71" s="251" t="s">
        <v>4522</v>
      </c>
      <c r="F71" s="218"/>
    </row>
    <row r="72" spans="1:6" x14ac:dyDescent="0.2">
      <c r="A72" s="267" t="str">
        <f t="shared" ca="1" si="1"/>
        <v>Timelines</v>
      </c>
      <c r="B72" s="250" t="s">
        <v>4434</v>
      </c>
      <c r="C72" s="251" t="s">
        <v>4463</v>
      </c>
      <c r="D72" s="268" t="s">
        <v>4489</v>
      </c>
      <c r="E72" s="251" t="s">
        <v>4523</v>
      </c>
      <c r="F72" s="218"/>
    </row>
    <row r="73" spans="1:6" x14ac:dyDescent="0.2">
      <c r="A73" s="267" t="str">
        <f t="shared" ca="1" si="1"/>
        <v>Report due date</v>
      </c>
      <c r="B73" s="250" t="s">
        <v>16</v>
      </c>
      <c r="C73" s="251" t="s">
        <v>780</v>
      </c>
      <c r="D73" s="251" t="s">
        <v>625</v>
      </c>
      <c r="E73" s="251" t="s">
        <v>4374</v>
      </c>
      <c r="F73" s="218"/>
    </row>
    <row r="74" spans="1:6" x14ac:dyDescent="0.2">
      <c r="A74" s="267" t="str">
        <f t="shared" ca="1" si="1"/>
        <v>Comments</v>
      </c>
      <c r="B74" s="250" t="s">
        <v>18</v>
      </c>
      <c r="C74" s="251" t="s">
        <v>782</v>
      </c>
      <c r="D74" s="251" t="s">
        <v>626</v>
      </c>
      <c r="E74" s="251" t="s">
        <v>632</v>
      </c>
      <c r="F74" s="218"/>
    </row>
    <row r="75" spans="1:6" ht="25.5" x14ac:dyDescent="0.2">
      <c r="A75" s="267" t="str">
        <f t="shared" ca="1" si="1"/>
        <v>D. Program objectives and outcome indicators</v>
      </c>
      <c r="B75" s="250" t="s">
        <v>4275</v>
      </c>
      <c r="C75" s="251" t="s">
        <v>4276</v>
      </c>
      <c r="D75" s="251" t="s">
        <v>4277</v>
      </c>
      <c r="E75" s="251" t="s">
        <v>4278</v>
      </c>
      <c r="F75" s="218"/>
    </row>
    <row r="76" spans="1:6" x14ac:dyDescent="0.2">
      <c r="A76" s="267" t="str">
        <f t="shared" ca="1" si="1"/>
        <v xml:space="preserve">     Objectives:</v>
      </c>
      <c r="B76" s="250" t="s">
        <v>21</v>
      </c>
      <c r="C76" s="251" t="s">
        <v>1797</v>
      </c>
      <c r="D76" s="251" t="s">
        <v>808</v>
      </c>
      <c r="E76" s="251" t="s">
        <v>1748</v>
      </c>
      <c r="F76" s="218"/>
    </row>
    <row r="77" spans="1:6" x14ac:dyDescent="0.2">
      <c r="A77" s="267" t="str">
        <f t="shared" ca="1" si="1"/>
        <v xml:space="preserve">Linked to objective(s) # </v>
      </c>
      <c r="B77" s="250" t="s">
        <v>550</v>
      </c>
      <c r="C77" s="251" t="s">
        <v>618</v>
      </c>
      <c r="D77" s="251" t="s">
        <v>627</v>
      </c>
      <c r="E77" s="251" t="s">
        <v>1749</v>
      </c>
      <c r="F77" s="218"/>
    </row>
    <row r="78" spans="1:6" x14ac:dyDescent="0.2">
      <c r="A78" s="267" t="str">
        <f t="shared" ca="1" si="1"/>
        <v>Outcome indicator</v>
      </c>
      <c r="B78" s="250" t="s">
        <v>59</v>
      </c>
      <c r="C78" s="251" t="s">
        <v>1798</v>
      </c>
      <c r="D78" s="251" t="s">
        <v>809</v>
      </c>
      <c r="E78" s="251" t="s">
        <v>1750</v>
      </c>
      <c r="F78" s="218"/>
    </row>
    <row r="79" spans="1:6" ht="25.5" x14ac:dyDescent="0.2">
      <c r="A79" s="267" t="str">
        <f t="shared" ca="1" si="1"/>
        <v>D. Service delivery areas and output/coverage indicators</v>
      </c>
      <c r="B79" s="250" t="s">
        <v>547</v>
      </c>
      <c r="C79" s="251" t="s">
        <v>619</v>
      </c>
      <c r="D79" s="251" t="s">
        <v>787</v>
      </c>
      <c r="E79" s="251" t="s">
        <v>633</v>
      </c>
      <c r="F79" s="218"/>
    </row>
    <row r="80" spans="1:6" x14ac:dyDescent="0.2">
      <c r="A80" s="267" t="str">
        <f t="shared" ca="1" si="1"/>
        <v>Objective &amp; Indicator Number</v>
      </c>
      <c r="B80" s="250" t="s">
        <v>548</v>
      </c>
      <c r="C80" s="251" t="s">
        <v>1799</v>
      </c>
      <c r="D80" s="251" t="s">
        <v>810</v>
      </c>
      <c r="E80" s="251" t="s">
        <v>1751</v>
      </c>
      <c r="F80" s="218"/>
    </row>
    <row r="81" spans="1:6" x14ac:dyDescent="0.2">
      <c r="A81" s="267" t="str">
        <f t="shared" ca="1" si="1"/>
        <v>Indicator</v>
      </c>
      <c r="B81" s="250" t="s">
        <v>11</v>
      </c>
      <c r="C81" s="251" t="s">
        <v>1800</v>
      </c>
      <c r="D81" s="251" t="s">
        <v>4176</v>
      </c>
      <c r="E81" s="251" t="s">
        <v>1752</v>
      </c>
      <c r="F81" s="218"/>
    </row>
    <row r="82" spans="1:6" x14ac:dyDescent="0.2">
      <c r="A82" s="267" t="str">
        <f t="shared" ca="1" si="1"/>
        <v>Service Delivery Area</v>
      </c>
      <c r="B82" s="250" t="s">
        <v>12</v>
      </c>
      <c r="C82" s="251" t="s">
        <v>1801</v>
      </c>
      <c r="D82" s="251" t="s">
        <v>811</v>
      </c>
      <c r="E82" s="251" t="s">
        <v>1753</v>
      </c>
      <c r="F82" s="218"/>
    </row>
    <row r="83" spans="1:6" x14ac:dyDescent="0.2">
      <c r="A83" s="267" t="str">
        <f t="shared" ca="1" si="1"/>
        <v xml:space="preserve">Coverage/Output indicator </v>
      </c>
      <c r="B83" s="250" t="s">
        <v>1442</v>
      </c>
      <c r="C83" s="251" t="s">
        <v>1278</v>
      </c>
      <c r="D83" s="251" t="s">
        <v>1279</v>
      </c>
      <c r="E83" s="251" t="s">
        <v>1280</v>
      </c>
      <c r="F83" s="218"/>
    </row>
    <row r="84" spans="1:6" ht="25.5" x14ac:dyDescent="0.2">
      <c r="A84" s="267" t="str">
        <f t="shared" ca="1" si="1"/>
        <v>Final target previous implementation period</v>
      </c>
      <c r="B84" s="250" t="s">
        <v>540</v>
      </c>
      <c r="C84" s="251" t="s">
        <v>1802</v>
      </c>
      <c r="D84" s="251" t="s">
        <v>628</v>
      </c>
      <c r="E84" s="251" t="s">
        <v>1754</v>
      </c>
      <c r="F84" s="218"/>
    </row>
    <row r="85" spans="1:6" ht="25.5" x14ac:dyDescent="0.2">
      <c r="A85" s="267" t="str">
        <f t="shared" ca="1" si="1"/>
        <v>Latest available baseline/result</v>
      </c>
      <c r="B85" s="250" t="s">
        <v>530</v>
      </c>
      <c r="C85" s="251" t="s">
        <v>1803</v>
      </c>
      <c r="D85" s="251" t="s">
        <v>788</v>
      </c>
      <c r="E85" s="251" t="s">
        <v>634</v>
      </c>
      <c r="F85" s="218"/>
    </row>
    <row r="86" spans="1:6" x14ac:dyDescent="0.2">
      <c r="A86" s="267" t="str">
        <f t="shared" ca="1" si="1"/>
        <v>Latest Available Results</v>
      </c>
      <c r="B86" s="250" t="s">
        <v>519</v>
      </c>
      <c r="C86" s="251" t="s">
        <v>1804</v>
      </c>
      <c r="D86" s="251" t="s">
        <v>812</v>
      </c>
      <c r="E86" s="251" t="s">
        <v>1755</v>
      </c>
      <c r="F86" s="218"/>
    </row>
    <row r="87" spans="1:6" x14ac:dyDescent="0.2">
      <c r="A87" s="267" t="str">
        <f t="shared" ca="1" si="1"/>
        <v>Period 1</v>
      </c>
      <c r="B87" s="250" t="s">
        <v>8</v>
      </c>
      <c r="C87" s="251" t="s">
        <v>1805</v>
      </c>
      <c r="D87" s="251" t="s">
        <v>813</v>
      </c>
      <c r="E87" s="251" t="s">
        <v>4400</v>
      </c>
      <c r="F87" s="218"/>
    </row>
    <row r="88" spans="1:6" x14ac:dyDescent="0.2">
      <c r="A88" s="267" t="str">
        <f t="shared" ca="1" si="1"/>
        <v>Period 2</v>
      </c>
      <c r="B88" s="250" t="s">
        <v>7</v>
      </c>
      <c r="C88" s="251" t="s">
        <v>1806</v>
      </c>
      <c r="D88" s="251" t="s">
        <v>814</v>
      </c>
      <c r="E88" s="251" t="s">
        <v>4401</v>
      </c>
      <c r="F88" s="218"/>
    </row>
    <row r="89" spans="1:6" x14ac:dyDescent="0.2">
      <c r="A89" s="267" t="str">
        <f t="shared" ca="1" si="1"/>
        <v>Period 3</v>
      </c>
      <c r="B89" s="250" t="s">
        <v>6</v>
      </c>
      <c r="C89" s="251" t="s">
        <v>1807</v>
      </c>
      <c r="D89" s="251" t="s">
        <v>815</v>
      </c>
      <c r="E89" s="251" t="s">
        <v>4402</v>
      </c>
      <c r="F89" s="218"/>
    </row>
    <row r="90" spans="1:6" x14ac:dyDescent="0.2">
      <c r="A90" s="267" t="str">
        <f t="shared" ca="1" si="1"/>
        <v>Period 4</v>
      </c>
      <c r="B90" s="250" t="s">
        <v>5</v>
      </c>
      <c r="C90" s="251" t="s">
        <v>1808</v>
      </c>
      <c r="D90" s="251" t="s">
        <v>816</v>
      </c>
      <c r="E90" s="251" t="s">
        <v>4403</v>
      </c>
      <c r="F90" s="218"/>
    </row>
    <row r="91" spans="1:6" x14ac:dyDescent="0.2">
      <c r="A91" s="267" t="str">
        <f t="shared" ca="1" si="1"/>
        <v>Period 5</v>
      </c>
      <c r="B91" s="250" t="s">
        <v>4</v>
      </c>
      <c r="C91" s="251" t="s">
        <v>1809</v>
      </c>
      <c r="D91" s="251" t="s">
        <v>817</v>
      </c>
      <c r="E91" s="251" t="s">
        <v>4404</v>
      </c>
      <c r="F91" s="218"/>
    </row>
    <row r="92" spans="1:6" x14ac:dyDescent="0.2">
      <c r="A92" s="267" t="str">
        <f t="shared" ca="1" si="1"/>
        <v>Period 6</v>
      </c>
      <c r="B92" s="250" t="s">
        <v>3</v>
      </c>
      <c r="C92" s="251" t="s">
        <v>1810</v>
      </c>
      <c r="D92" s="251" t="s">
        <v>818</v>
      </c>
      <c r="E92" s="251" t="s">
        <v>4405</v>
      </c>
      <c r="F92" s="218"/>
    </row>
    <row r="93" spans="1:6" x14ac:dyDescent="0.2">
      <c r="A93" s="267" t="str">
        <f t="shared" ca="1" si="1"/>
        <v>Period 7</v>
      </c>
      <c r="B93" s="250" t="s">
        <v>541</v>
      </c>
      <c r="C93" s="251" t="s">
        <v>1811</v>
      </c>
      <c r="D93" s="251" t="s">
        <v>819</v>
      </c>
      <c r="E93" s="251" t="s">
        <v>4406</v>
      </c>
      <c r="F93" s="218"/>
    </row>
    <row r="94" spans="1:6" x14ac:dyDescent="0.2">
      <c r="A94" s="267" t="str">
        <f t="shared" ca="1" si="1"/>
        <v>Period 8</v>
      </c>
      <c r="B94" s="250" t="s">
        <v>542</v>
      </c>
      <c r="C94" s="251" t="s">
        <v>1812</v>
      </c>
      <c r="D94" s="251" t="s">
        <v>820</v>
      </c>
      <c r="E94" s="251" t="s">
        <v>4407</v>
      </c>
      <c r="F94" s="218"/>
    </row>
    <row r="95" spans="1:6" x14ac:dyDescent="0.2">
      <c r="A95" s="267" t="str">
        <f t="shared" ca="1" si="1"/>
        <v>Period 9</v>
      </c>
      <c r="B95" s="250" t="s">
        <v>543</v>
      </c>
      <c r="C95" s="251" t="s">
        <v>1813</v>
      </c>
      <c r="D95" s="251" t="s">
        <v>821</v>
      </c>
      <c r="E95" s="251" t="s">
        <v>4408</v>
      </c>
      <c r="F95" s="218"/>
    </row>
    <row r="96" spans="1:6" x14ac:dyDescent="0.2">
      <c r="A96" s="267" t="str">
        <f t="shared" ca="1" si="1"/>
        <v>Period 10</v>
      </c>
      <c r="B96" s="250" t="s">
        <v>544</v>
      </c>
      <c r="C96" s="251" t="s">
        <v>1814</v>
      </c>
      <c r="D96" s="251" t="s">
        <v>822</v>
      </c>
      <c r="E96" s="251" t="s">
        <v>4409</v>
      </c>
      <c r="F96" s="218"/>
    </row>
    <row r="97" spans="1:6" x14ac:dyDescent="0.2">
      <c r="A97" s="267" t="str">
        <f t="shared" ca="1" si="1"/>
        <v>Period 11</v>
      </c>
      <c r="B97" s="250" t="s">
        <v>545</v>
      </c>
      <c r="C97" s="251" t="s">
        <v>1815</v>
      </c>
      <c r="D97" s="251" t="s">
        <v>823</v>
      </c>
      <c r="E97" s="251" t="s">
        <v>4410</v>
      </c>
      <c r="F97" s="218"/>
    </row>
    <row r="98" spans="1:6" x14ac:dyDescent="0.2">
      <c r="A98" s="267" t="str">
        <f t="shared" ca="1" si="1"/>
        <v>Period 12</v>
      </c>
      <c r="B98" s="250" t="s">
        <v>546</v>
      </c>
      <c r="C98" s="251" t="s">
        <v>1816</v>
      </c>
      <c r="D98" s="251" t="s">
        <v>824</v>
      </c>
      <c r="E98" s="251" t="s">
        <v>4411</v>
      </c>
      <c r="F98" s="218"/>
    </row>
    <row r="99" spans="1:6" x14ac:dyDescent="0.2">
      <c r="A99" s="267" t="str">
        <f t="shared" ca="1" si="1"/>
        <v>Target cumulation</v>
      </c>
      <c r="B99" s="250" t="s">
        <v>10</v>
      </c>
      <c r="C99" s="251" t="s">
        <v>731</v>
      </c>
      <c r="D99" s="251" t="s">
        <v>789</v>
      </c>
      <c r="E99" s="251" t="s">
        <v>1756</v>
      </c>
      <c r="F99" s="218"/>
    </row>
    <row r="100" spans="1:6" x14ac:dyDescent="0.2">
      <c r="A100" s="267" t="str">
        <f t="shared" ca="1" si="1"/>
        <v>Tied to</v>
      </c>
      <c r="B100" s="250" t="s">
        <v>54</v>
      </c>
      <c r="C100" s="251" t="s">
        <v>639</v>
      </c>
      <c r="D100" s="251" t="s">
        <v>640</v>
      </c>
      <c r="E100" s="251" t="s">
        <v>730</v>
      </c>
      <c r="F100" s="218"/>
    </row>
    <row r="101" spans="1:6" x14ac:dyDescent="0.2">
      <c r="A101" s="267" t="str">
        <f t="shared" ca="1" si="1"/>
        <v>Responsible Principal Recipient(s)</v>
      </c>
      <c r="B101" s="250" t="s">
        <v>842</v>
      </c>
      <c r="C101" s="251" t="s">
        <v>1817</v>
      </c>
      <c r="D101" s="251" t="s">
        <v>796</v>
      </c>
      <c r="E101" s="251" t="s">
        <v>1757</v>
      </c>
      <c r="F101" s="218"/>
    </row>
    <row r="102" spans="1:6" x14ac:dyDescent="0.2">
      <c r="A102" s="267" t="str">
        <f t="shared" ca="1" si="1"/>
        <v>Top 10</v>
      </c>
      <c r="B102" s="250" t="s">
        <v>57</v>
      </c>
      <c r="C102" s="251" t="s">
        <v>57</v>
      </c>
      <c r="D102" s="251" t="s">
        <v>57</v>
      </c>
      <c r="E102" s="251" t="s">
        <v>1758</v>
      </c>
      <c r="F102" s="218"/>
    </row>
    <row r="103" spans="1:6" ht="51" x14ac:dyDescent="0.2">
      <c r="A103" s="267" t="str">
        <f t="shared" ca="1" si="1"/>
        <v>PLEASE PROVIDE TARGET ASSUMPTIONS FOR OUTPUT AND COVERAGE INDICATORS HERE</v>
      </c>
      <c r="B103" s="250" t="s">
        <v>830</v>
      </c>
      <c r="C103" s="251" t="s">
        <v>1818</v>
      </c>
      <c r="D103" s="251" t="s">
        <v>831</v>
      </c>
      <c r="E103" s="251" t="s">
        <v>832</v>
      </c>
    </row>
    <row r="104" spans="1:6" ht="114.75" x14ac:dyDescent="0.2">
      <c r="A104" s="267" t="str">
        <f t="shared" ca="1" si="1"/>
        <v>It is not compulsory to provide target assumptions for the indicators included in the performance framework, however providing additional information on how targets were set may help to reach a common understanding and agreement between the Principal Recipient and the Global Fund Secretariat and speed up the negotiation process.</v>
      </c>
      <c r="B104" s="250" t="s">
        <v>612</v>
      </c>
      <c r="C104" s="251" t="e">
        <v>#VALUE!</v>
      </c>
      <c r="D104" s="251" t="e">
        <v>#VALUE!</v>
      </c>
      <c r="E104" s="251" t="s">
        <v>1759</v>
      </c>
    </row>
    <row r="105" spans="1:6" x14ac:dyDescent="0.2">
      <c r="A105" s="267" t="str">
        <f t="shared" ca="1" si="1"/>
        <v>PR</v>
      </c>
      <c r="B105" s="250" t="s">
        <v>66</v>
      </c>
      <c r="C105" s="251" t="s">
        <v>732</v>
      </c>
      <c r="D105" s="251" t="s">
        <v>732</v>
      </c>
      <c r="E105" s="251" t="s">
        <v>733</v>
      </c>
    </row>
    <row r="106" spans="1:6" x14ac:dyDescent="0.2">
      <c r="A106" s="267" t="str">
        <f t="shared" ca="1" si="1"/>
        <v>Please select…</v>
      </c>
      <c r="B106" s="250" t="s">
        <v>0</v>
      </c>
      <c r="C106" s="251" t="s">
        <v>729</v>
      </c>
      <c r="D106" s="251" t="s">
        <v>716</v>
      </c>
      <c r="E106" s="251" t="s">
        <v>1760</v>
      </c>
    </row>
    <row r="107" spans="1:6" x14ac:dyDescent="0.2">
      <c r="A107" s="267" t="str">
        <f t="shared" ca="1" si="1"/>
        <v>Comments and Assumptions</v>
      </c>
      <c r="B107" s="250" t="s">
        <v>835</v>
      </c>
      <c r="C107" s="251" t="s">
        <v>1545</v>
      </c>
      <c r="D107" s="251" t="s">
        <v>1531</v>
      </c>
      <c r="E107" s="251" t="s">
        <v>1647</v>
      </c>
    </row>
    <row r="108" spans="1:6" x14ac:dyDescent="0.2">
      <c r="A108" s="267" t="str">
        <f t="shared" ca="1" si="1"/>
        <v>E. Modules</v>
      </c>
      <c r="B108" s="250" t="s">
        <v>4279</v>
      </c>
      <c r="C108" s="251" t="s">
        <v>4279</v>
      </c>
      <c r="D108" s="251" t="s">
        <v>4280</v>
      </c>
      <c r="E108" s="251" t="s">
        <v>4281</v>
      </c>
    </row>
    <row r="109" spans="1:6" x14ac:dyDescent="0.2">
      <c r="A109" s="267" t="str">
        <f t="shared" ca="1" si="1"/>
        <v>Module</v>
      </c>
      <c r="B109" s="250" t="s">
        <v>840</v>
      </c>
      <c r="C109" s="251" t="s">
        <v>840</v>
      </c>
      <c r="D109" s="251" t="s">
        <v>1532</v>
      </c>
      <c r="E109" s="251" t="s">
        <v>1635</v>
      </c>
    </row>
    <row r="110" spans="1:6" x14ac:dyDescent="0.2">
      <c r="A110" s="267" t="str">
        <f t="shared" ca="1" si="1"/>
        <v>Measurement framework for module</v>
      </c>
      <c r="B110" s="250" t="s">
        <v>836</v>
      </c>
      <c r="C110" s="251" t="s">
        <v>1546</v>
      </c>
      <c r="D110" s="251" t="s">
        <v>1533</v>
      </c>
      <c r="E110" s="251" t="s">
        <v>1636</v>
      </c>
    </row>
    <row r="111" spans="1:6" ht="25.5" x14ac:dyDescent="0.2">
      <c r="A111" s="267" t="str">
        <f t="shared" ca="1" si="1"/>
        <v>Total requested amount</v>
      </c>
      <c r="B111" s="250" t="s">
        <v>2233</v>
      </c>
      <c r="C111" s="251" t="s">
        <v>2234</v>
      </c>
      <c r="D111" s="251" t="s">
        <v>2235</v>
      </c>
      <c r="E111" s="251" t="s">
        <v>1637</v>
      </c>
    </row>
    <row r="112" spans="1:6" x14ac:dyDescent="0.2">
      <c r="A112" s="267" t="str">
        <f t="shared" ca="1" si="1"/>
        <v xml:space="preserve">Allocation </v>
      </c>
      <c r="B112" s="250" t="s">
        <v>3298</v>
      </c>
      <c r="C112" s="251" t="s">
        <v>3329</v>
      </c>
      <c r="D112" s="251" t="s">
        <v>3328</v>
      </c>
      <c r="E112" s="251" t="s">
        <v>3337</v>
      </c>
    </row>
    <row r="113" spans="1:6" x14ac:dyDescent="0.2">
      <c r="A113" s="267" t="str">
        <f t="shared" ca="1" si="1"/>
        <v>Above</v>
      </c>
      <c r="B113" s="250" t="s">
        <v>1369</v>
      </c>
      <c r="C113" s="251" t="s">
        <v>2236</v>
      </c>
      <c r="D113" s="251" t="s">
        <v>3327</v>
      </c>
      <c r="E113" s="251" t="s">
        <v>2237</v>
      </c>
    </row>
    <row r="114" spans="1:6" x14ac:dyDescent="0.2">
      <c r="A114" s="267" t="str">
        <f t="shared" ca="1" si="1"/>
        <v>Language:</v>
      </c>
      <c r="B114" s="250" t="s">
        <v>833</v>
      </c>
      <c r="C114" s="251" t="s">
        <v>1364</v>
      </c>
      <c r="D114" s="251" t="s">
        <v>1363</v>
      </c>
      <c r="E114" s="251" t="s">
        <v>1365</v>
      </c>
    </row>
    <row r="115" spans="1:6" x14ac:dyDescent="0.2">
      <c r="A115" s="267" t="str">
        <f t="shared" ca="1" si="1"/>
        <v xml:space="preserve">Modular Approach - Concept Note </v>
      </c>
      <c r="B115" s="250" t="s">
        <v>834</v>
      </c>
      <c r="C115" s="251" t="s">
        <v>1544</v>
      </c>
      <c r="D115" s="251" t="s">
        <v>1534</v>
      </c>
      <c r="E115" s="251" t="s">
        <v>1638</v>
      </c>
    </row>
    <row r="116" spans="1:6" x14ac:dyDescent="0.2">
      <c r="A116" s="267" t="str">
        <f t="shared" ca="1" si="1"/>
        <v>Target assumptions</v>
      </c>
      <c r="B116" s="250" t="s">
        <v>597</v>
      </c>
      <c r="C116" s="251" t="s">
        <v>1819</v>
      </c>
      <c r="D116" s="251" t="s">
        <v>1535</v>
      </c>
      <c r="E116" s="251" t="s">
        <v>1639</v>
      </c>
    </row>
    <row r="117" spans="1:6" ht="89.25" x14ac:dyDescent="0.2">
      <c r="A117" s="267" t="str">
        <f t="shared" ca="1" si="1"/>
        <v>Please describe: 1) overall assumptions used in calculating targets, 2) anticipated rate of scale-up, 3) population size estimates, 4) description of indicator/package of services, 5) data source, 6) other relevant information</v>
      </c>
      <c r="B117" s="250" t="s">
        <v>1443</v>
      </c>
      <c r="C117" s="251" t="s">
        <v>1547</v>
      </c>
      <c r="D117" s="251" t="s">
        <v>1769</v>
      </c>
      <c r="E117" s="251" t="s">
        <v>1761</v>
      </c>
    </row>
    <row r="118" spans="1:6" ht="25.5" x14ac:dyDescent="0.2">
      <c r="A118" s="267" t="str">
        <f t="shared" ca="1" si="1"/>
        <v>Request from the allocation amount per module</v>
      </c>
      <c r="B118" s="250" t="s">
        <v>3335</v>
      </c>
      <c r="C118" s="251" t="s">
        <v>3341</v>
      </c>
      <c r="D118" s="251" t="s">
        <v>3330</v>
      </c>
      <c r="E118" s="251" t="s">
        <v>3342</v>
      </c>
    </row>
    <row r="119" spans="1:6" ht="25.5" x14ac:dyDescent="0.2">
      <c r="A119" s="267" t="str">
        <f t="shared" ca="1" si="1"/>
        <v>Request from the amount above the allocation per module</v>
      </c>
      <c r="B119" s="250" t="s">
        <v>3336</v>
      </c>
      <c r="C119" s="251" t="s">
        <v>3334</v>
      </c>
      <c r="D119" s="251" t="s">
        <v>3331</v>
      </c>
      <c r="E119" s="251" t="s">
        <v>3339</v>
      </c>
    </row>
    <row r="120" spans="1:6" x14ac:dyDescent="0.2">
      <c r="A120" s="267" t="str">
        <f t="shared" ca="1" si="1"/>
        <v>Intervention</v>
      </c>
      <c r="B120" s="250" t="s">
        <v>1367</v>
      </c>
      <c r="C120" s="251" t="s">
        <v>1367</v>
      </c>
      <c r="D120" s="251" t="s">
        <v>1536</v>
      </c>
      <c r="E120" s="251" t="s">
        <v>1640</v>
      </c>
    </row>
    <row r="121" spans="1:6" x14ac:dyDescent="0.2">
      <c r="A121" s="267" t="str">
        <f t="shared" ca="1" si="1"/>
        <v>Module budget</v>
      </c>
      <c r="B121" s="250" t="s">
        <v>1368</v>
      </c>
      <c r="C121" s="251" t="s">
        <v>1548</v>
      </c>
      <c r="D121" s="251" t="s">
        <v>1537</v>
      </c>
      <c r="E121" s="251" t="s">
        <v>1641</v>
      </c>
    </row>
    <row r="122" spans="1:6" x14ac:dyDescent="0.2">
      <c r="A122" s="267" t="str">
        <f t="shared" ca="1" si="1"/>
        <v>Description of Intervention</v>
      </c>
      <c r="B122" s="250" t="s">
        <v>1362</v>
      </c>
      <c r="C122" s="251" t="s">
        <v>1549</v>
      </c>
      <c r="D122" s="251" t="s">
        <v>1538</v>
      </c>
      <c r="E122" s="251" t="s">
        <v>1642</v>
      </c>
    </row>
    <row r="123" spans="1:6" ht="89.25" x14ac:dyDescent="0.2">
      <c r="A123" s="267" t="str">
        <f t="shared" ca="1" si="1"/>
        <v>Please describe 1) target population &amp; geographic scope,  2) implementation approach, and 3) other relevant information. Please differentiate between scope of allocation and above allocation request</v>
      </c>
      <c r="B123" s="250" t="s">
        <v>3343</v>
      </c>
      <c r="C123" s="251" t="s">
        <v>3345</v>
      </c>
      <c r="D123" s="251" t="s">
        <v>3344</v>
      </c>
      <c r="E123" s="251" t="s">
        <v>3348</v>
      </c>
      <c r="F123" s="264"/>
    </row>
    <row r="124" spans="1:6" ht="25.5" x14ac:dyDescent="0.2">
      <c r="A124" s="267" t="str">
        <f t="shared" ca="1" si="1"/>
        <v>Intervention budget (request to the Global Fund only)</v>
      </c>
      <c r="B124" s="250" t="s">
        <v>1359</v>
      </c>
      <c r="C124" s="251" t="s">
        <v>1820</v>
      </c>
      <c r="D124" s="251" t="s">
        <v>1539</v>
      </c>
      <c r="E124" s="251" t="s">
        <v>1643</v>
      </c>
    </row>
    <row r="125" spans="1:6" ht="25.5" x14ac:dyDescent="0.2">
      <c r="A125" s="267" t="str">
        <f t="shared" ca="1" si="1"/>
        <v>Cost Assumptions for the request to the Global Fund</v>
      </c>
      <c r="B125" s="250" t="s">
        <v>1361</v>
      </c>
      <c r="C125" s="251" t="s">
        <v>1821</v>
      </c>
      <c r="D125" s="251" t="s">
        <v>1770</v>
      </c>
      <c r="E125" s="251" t="s">
        <v>1644</v>
      </c>
    </row>
    <row r="126" spans="1:6" ht="89.25" x14ac:dyDescent="0.2">
      <c r="A126" s="267" t="str">
        <f t="shared" ca="1" si="1"/>
        <v>Please describe 1) sources of cost assumptions, 2) key activities, 3) other relevant information. Please differentiate between scope of allocation and above allocation request</v>
      </c>
      <c r="B126" s="250" t="s">
        <v>3349</v>
      </c>
      <c r="C126" s="251" t="s">
        <v>3346</v>
      </c>
      <c r="D126" s="251" t="s">
        <v>3347</v>
      </c>
      <c r="E126" s="251" t="s">
        <v>3350</v>
      </c>
    </row>
    <row r="127" spans="1:6" ht="38.25" x14ac:dyDescent="0.2">
      <c r="A127" s="267" t="str">
        <f t="shared" ca="1" si="1"/>
        <v>Other funding received for this intervention (including scope of activities funded)</v>
      </c>
      <c r="B127" s="250" t="s">
        <v>1360</v>
      </c>
      <c r="C127" s="251" t="s">
        <v>1550</v>
      </c>
      <c r="D127" s="251" t="s">
        <v>1540</v>
      </c>
      <c r="E127" s="251" t="s">
        <v>1762</v>
      </c>
    </row>
    <row r="128" spans="1:6" ht="38.25" x14ac:dyDescent="0.2">
      <c r="A128" s="267" t="str">
        <f t="shared" ca="1" si="1"/>
        <v>PLEASE PROVIDE COST ASSUMPTIONS FOR BUDGET HERE</v>
      </c>
      <c r="B128" s="250" t="s">
        <v>1444</v>
      </c>
      <c r="C128" s="251" t="s">
        <v>1634</v>
      </c>
      <c r="D128" s="251" t="s">
        <v>1771</v>
      </c>
      <c r="E128" s="251" t="s">
        <v>1645</v>
      </c>
    </row>
    <row r="129" spans="1:6" ht="89.25" x14ac:dyDescent="0.2">
      <c r="A129" s="267" t="str">
        <f t="shared" ca="1" si="1"/>
        <v>It is not compulsory to provide detailed cost assumptions for the budget, however providing additional information may help to reach a common understanding and agreement between the Principal Recipient and the Global Fund Secretariat and speed up the negotiation process.</v>
      </c>
      <c r="B129" s="250" t="s">
        <v>1445</v>
      </c>
      <c r="C129" s="251" t="e">
        <v>#VALUE!</v>
      </c>
      <c r="D129" s="251" t="e">
        <v>#VALUE!</v>
      </c>
      <c r="E129" s="251" t="s">
        <v>1646</v>
      </c>
    </row>
    <row r="130" spans="1:6" x14ac:dyDescent="0.2">
      <c r="A130" s="267" t="str">
        <f t="shared" ca="1" si="1"/>
        <v>Summary of requested funding</v>
      </c>
      <c r="B130" s="250" t="s">
        <v>3412</v>
      </c>
      <c r="C130" s="251" t="s">
        <v>3413</v>
      </c>
      <c r="D130" s="251" t="s">
        <v>3414</v>
      </c>
      <c r="E130" s="251" t="s">
        <v>3415</v>
      </c>
    </row>
    <row r="131" spans="1:6" ht="102" x14ac:dyDescent="0.2">
      <c r="A131" s="267" t="str">
        <f t="shared" ca="1" si="1"/>
        <v>To refresh the pivot table with latest amounts entered in the Module budgets on the Concept Note sheet, click anywhere on the pivot table and then press Alt + F5 or go to the menu and select Data and then Refresh All.</v>
      </c>
      <c r="B131" s="250" t="s">
        <v>3449</v>
      </c>
      <c r="C131" s="251" t="s">
        <v>3451</v>
      </c>
      <c r="D131" s="251" t="s">
        <v>3452</v>
      </c>
      <c r="E131" s="251" t="s">
        <v>3450</v>
      </c>
    </row>
    <row r="132" spans="1:6" x14ac:dyDescent="0.2">
      <c r="A132" s="267" t="str">
        <f t="shared" ca="1" si="1"/>
        <v>Country</v>
      </c>
      <c r="B132" s="250" t="s">
        <v>2228</v>
      </c>
      <c r="C132" s="251" t="s">
        <v>2229</v>
      </c>
      <c r="D132" s="251" t="s">
        <v>2230</v>
      </c>
      <c r="E132" s="251" t="s">
        <v>2231</v>
      </c>
      <c r="F132" s="218"/>
    </row>
    <row r="133" spans="1:6" ht="25.5" x14ac:dyDescent="0.2">
      <c r="A133" s="267" t="str">
        <f t="shared" ca="1" si="1"/>
        <v>Allocation or above allocation</v>
      </c>
      <c r="B133" s="250" t="s">
        <v>3297</v>
      </c>
      <c r="C133" s="251" t="s">
        <v>3332</v>
      </c>
      <c r="D133" s="251" t="s">
        <v>3340</v>
      </c>
      <c r="E133" s="251" t="s">
        <v>3338</v>
      </c>
    </row>
    <row r="134" spans="1:6" ht="25.5" x14ac:dyDescent="0.2">
      <c r="A134" s="267" t="str">
        <f t="shared" ca="1" si="1"/>
        <v>Scope and description of intervention package</v>
      </c>
      <c r="B134" s="250" t="s">
        <v>2496</v>
      </c>
      <c r="C134" s="251" t="s">
        <v>2538</v>
      </c>
      <c r="D134" s="251" t="s">
        <v>2903</v>
      </c>
      <c r="E134" s="251" t="s">
        <v>2507</v>
      </c>
    </row>
    <row r="135" spans="1:6" ht="25.5" x14ac:dyDescent="0.2">
      <c r="A135" s="267" t="str">
        <f t="shared" ref="A135:A201" ca="1" si="2">OFFSET($B135,0,LangOffset,1,1)</f>
        <v>(Includes human resources required under each intervention)</v>
      </c>
      <c r="B135" s="250" t="s">
        <v>2539</v>
      </c>
      <c r="C135" s="251" t="s">
        <v>2540</v>
      </c>
      <c r="D135" s="251" t="s">
        <v>2541</v>
      </c>
      <c r="E135" s="251" t="s">
        <v>2904</v>
      </c>
    </row>
    <row r="136" spans="1:6" x14ac:dyDescent="0.2">
      <c r="A136" s="267" t="str">
        <f t="shared" ca="1" si="2"/>
        <v>Modular Approach - Measurement Framework</v>
      </c>
      <c r="B136" s="250" t="s">
        <v>2536</v>
      </c>
      <c r="C136" s="251" t="s">
        <v>2537</v>
      </c>
      <c r="D136" s="251" t="s">
        <v>2905</v>
      </c>
      <c r="E136" s="251" t="s">
        <v>2906</v>
      </c>
    </row>
    <row r="137" spans="1:6" ht="25.5" x14ac:dyDescent="0.2">
      <c r="A137" s="267" t="str">
        <f t="shared" ca="1" si="2"/>
        <v>Make sure to update component selection if you change language =&gt;</v>
      </c>
      <c r="B137" s="250" t="s">
        <v>2542</v>
      </c>
      <c r="C137" s="251" t="s">
        <v>2543</v>
      </c>
      <c r="D137" s="251" t="s">
        <v>2544</v>
      </c>
      <c r="E137" s="251" t="s">
        <v>2545</v>
      </c>
    </row>
    <row r="138" spans="1:6" x14ac:dyDescent="0.2">
      <c r="A138" s="267" t="str">
        <f t="shared" ca="1" si="2"/>
        <v>By</v>
      </c>
      <c r="B138" s="250" t="s">
        <v>3408</v>
      </c>
      <c r="C138" s="251" t="s">
        <v>3409</v>
      </c>
      <c r="D138" s="251" t="s">
        <v>3410</v>
      </c>
      <c r="E138" s="251" t="s">
        <v>3411</v>
      </c>
    </row>
    <row r="139" spans="1:6" ht="38.25" x14ac:dyDescent="0.2">
      <c r="A139" s="267" t="str">
        <f t="shared" ca="1" si="2"/>
        <v>Note that this information should be submitted using the online portal</v>
      </c>
      <c r="B139" s="250" t="s">
        <v>3438</v>
      </c>
      <c r="C139" s="251" t="s">
        <v>3441</v>
      </c>
      <c r="D139" s="251" t="s">
        <v>3440</v>
      </c>
      <c r="E139" s="251" t="s">
        <v>3439</v>
      </c>
    </row>
    <row r="140" spans="1:6" x14ac:dyDescent="0.2">
      <c r="A140" s="267" t="str">
        <f t="shared" ca="1" si="2"/>
        <v>Yes</v>
      </c>
      <c r="B140" s="250" t="s">
        <v>4328</v>
      </c>
      <c r="C140" s="251" t="s">
        <v>4464</v>
      </c>
      <c r="D140" s="268" t="s">
        <v>4490</v>
      </c>
      <c r="E140" s="251" t="s">
        <v>4524</v>
      </c>
    </row>
    <row r="141" spans="1:6" x14ac:dyDescent="0.2">
      <c r="A141" s="267" t="str">
        <f t="shared" ca="1" si="2"/>
        <v>No</v>
      </c>
      <c r="B141" s="250" t="s">
        <v>4329</v>
      </c>
      <c r="C141" s="251" t="s">
        <v>4465</v>
      </c>
      <c r="D141" s="268" t="s">
        <v>4329</v>
      </c>
      <c r="E141" s="251" t="s">
        <v>4525</v>
      </c>
    </row>
    <row r="142" spans="1:6" x14ac:dyDescent="0.2">
      <c r="A142" s="267" t="str">
        <f t="shared" ca="1" si="2"/>
        <v>Instructions</v>
      </c>
      <c r="B142" s="250" t="s">
        <v>4259</v>
      </c>
      <c r="C142" s="251" t="s">
        <v>4259</v>
      </c>
      <c r="D142" s="251" t="s">
        <v>4260</v>
      </c>
      <c r="E142" s="251" t="s">
        <v>4261</v>
      </c>
    </row>
    <row r="143" spans="1:6" x14ac:dyDescent="0.2">
      <c r="A143" s="267" t="str">
        <f t="shared" ca="1" si="2"/>
        <v>Language</v>
      </c>
      <c r="B143" s="250" t="s">
        <v>521</v>
      </c>
      <c r="C143" s="251" t="s">
        <v>4262</v>
      </c>
      <c r="D143" s="251" t="s">
        <v>4263</v>
      </c>
      <c r="E143" s="251" t="s">
        <v>4264</v>
      </c>
    </row>
    <row r="144" spans="1:6" ht="25.5" x14ac:dyDescent="0.2">
      <c r="A144" s="267" t="str">
        <f t="shared" ca="1" si="2"/>
        <v xml:space="preserve">Inserting new lines in any section </v>
      </c>
      <c r="B144" s="221" t="s">
        <v>4178</v>
      </c>
      <c r="C144" s="222" t="s">
        <v>4266</v>
      </c>
      <c r="D144" s="221" t="s">
        <v>4267</v>
      </c>
      <c r="E144" s="222" t="s">
        <v>4265</v>
      </c>
    </row>
    <row r="145" spans="1:5" x14ac:dyDescent="0.2">
      <c r="A145" s="267" t="str">
        <f t="shared" ca="1" si="2"/>
        <v>Country / Applicant</v>
      </c>
      <c r="B145" s="250" t="s">
        <v>4282</v>
      </c>
      <c r="C145" s="251" t="s">
        <v>4287</v>
      </c>
      <c r="D145" s="251" t="s">
        <v>4288</v>
      </c>
      <c r="E145" s="251" t="s">
        <v>4293</v>
      </c>
    </row>
    <row r="146" spans="1:5" x14ac:dyDescent="0.2">
      <c r="A146" s="267" t="str">
        <f t="shared" ca="1" si="2"/>
        <v>Component</v>
      </c>
      <c r="B146" s="250" t="s">
        <v>4184</v>
      </c>
      <c r="C146" s="251" t="s">
        <v>4294</v>
      </c>
      <c r="D146" s="251" t="s">
        <v>4295</v>
      </c>
      <c r="E146" s="251" t="s">
        <v>4296</v>
      </c>
    </row>
    <row r="147" spans="1:5" x14ac:dyDescent="0.2">
      <c r="A147" s="267" t="str">
        <f t="shared" ca="1" si="2"/>
        <v>Start Year</v>
      </c>
      <c r="B147" s="250" t="s">
        <v>4283</v>
      </c>
      <c r="C147" s="251" t="s">
        <v>4286</v>
      </c>
      <c r="D147" s="251" t="s">
        <v>4289</v>
      </c>
      <c r="E147" s="251" t="s">
        <v>4292</v>
      </c>
    </row>
    <row r="148" spans="1:5" x14ac:dyDescent="0.2">
      <c r="A148" s="267" t="str">
        <f t="shared" ca="1" si="2"/>
        <v>Start Month</v>
      </c>
      <c r="B148" s="250" t="s">
        <v>4284</v>
      </c>
      <c r="C148" s="251" t="s">
        <v>4285</v>
      </c>
      <c r="D148" s="251" t="s">
        <v>4290</v>
      </c>
      <c r="E148" s="251" t="s">
        <v>4291</v>
      </c>
    </row>
    <row r="149" spans="1:5" x14ac:dyDescent="0.2">
      <c r="A149" s="267" t="str">
        <f t="shared" ca="1" si="2"/>
        <v>Goals</v>
      </c>
      <c r="B149" s="250" t="s">
        <v>4190</v>
      </c>
      <c r="C149" s="251" t="s">
        <v>4297</v>
      </c>
      <c r="D149" s="251" t="s">
        <v>805</v>
      </c>
      <c r="E149" s="251" t="s">
        <v>4298</v>
      </c>
    </row>
    <row r="150" spans="1:5" x14ac:dyDescent="0.2">
      <c r="A150" s="267" t="str">
        <f t="shared" ca="1" si="2"/>
        <v>Comments</v>
      </c>
      <c r="B150" s="250" t="s">
        <v>18</v>
      </c>
      <c r="C150" s="251" t="s">
        <v>4300</v>
      </c>
      <c r="D150" s="251" t="s">
        <v>626</v>
      </c>
      <c r="E150" s="251" t="s">
        <v>632</v>
      </c>
    </row>
    <row r="151" spans="1:5" x14ac:dyDescent="0.2">
      <c r="A151" s="267" t="str">
        <f t="shared" ca="1" si="2"/>
        <v>Objectives</v>
      </c>
      <c r="B151" s="250" t="s">
        <v>4206</v>
      </c>
      <c r="C151" s="251" t="s">
        <v>4301</v>
      </c>
      <c r="D151" s="251" t="s">
        <v>4302</v>
      </c>
      <c r="E151" s="251" t="s">
        <v>4303</v>
      </c>
    </row>
    <row r="152" spans="1:5" ht="38.25" x14ac:dyDescent="0.2">
      <c r="A152" s="267" t="str">
        <f t="shared" ca="1" si="2"/>
        <v>Choose the language in the Framework tab (líne B2) and select the component (line H2)</v>
      </c>
      <c r="B152" s="221" t="s">
        <v>4548</v>
      </c>
      <c r="C152" s="222" t="s">
        <v>4466</v>
      </c>
      <c r="D152" s="268" t="s">
        <v>4491</v>
      </c>
      <c r="E152" s="272" t="s">
        <v>4526</v>
      </c>
    </row>
    <row r="153" spans="1:5" ht="102" x14ac:dyDescent="0.2">
      <c r="A153" s="267" t="str">
        <f t="shared" ca="1" si="2"/>
        <v>If there is a need to insert more lines, please:
1. Select entire existing line(s)
2. Copy
3. Right-click and Insert Copied Cells (before the selected line)</v>
      </c>
      <c r="B153" s="221" t="s">
        <v>4251</v>
      </c>
      <c r="C153" s="222" t="s">
        <v>4179</v>
      </c>
      <c r="D153" s="221" t="s">
        <v>4235</v>
      </c>
      <c r="E153" s="272" t="s">
        <v>4378</v>
      </c>
    </row>
    <row r="154" spans="1:5" x14ac:dyDescent="0.2">
      <c r="A154" s="267" t="str">
        <f t="shared" ca="1" si="2"/>
        <v>Please select the name of the applicant</v>
      </c>
      <c r="B154" s="276" t="s">
        <v>4180</v>
      </c>
      <c r="C154" s="255" t="s">
        <v>4181</v>
      </c>
      <c r="D154" s="221" t="s">
        <v>4229</v>
      </c>
      <c r="E154" s="256" t="s">
        <v>4379</v>
      </c>
    </row>
    <row r="155" spans="1:5" ht="63.75" x14ac:dyDescent="0.2">
      <c r="A155" s="267" t="str">
        <f t="shared" ca="1" si="2"/>
        <v>Please select the Principal Recipients from the drop-down menu or add a new Principal Recipient by typing in the name in the respective field.</v>
      </c>
      <c r="B155" s="277" t="s">
        <v>4182</v>
      </c>
      <c r="C155" s="225" t="s">
        <v>4183</v>
      </c>
      <c r="D155" s="221" t="s">
        <v>4236</v>
      </c>
      <c r="E155" s="249" t="s">
        <v>4380</v>
      </c>
    </row>
    <row r="156" spans="1:5" ht="140.25" x14ac:dyDescent="0.2">
      <c r="A156" s="267" t="str">
        <f t="shared" ca="1" si="2"/>
        <v>Select the component for this funding request on on the Framework sheet. By doing so, it will get prepopulated in the "Performance Framework" sheet  and the relevant drop-down boxes in various sections of the template will be activated. One can also choose to complete a blank version of the template which will not offer any drop-down boxes and all fields will have to be filled in manually.</v>
      </c>
      <c r="B156" s="277" t="s">
        <v>4549</v>
      </c>
      <c r="C156" s="225" t="s">
        <v>4467</v>
      </c>
      <c r="D156" s="268" t="s">
        <v>4492</v>
      </c>
      <c r="E156" s="249" t="s">
        <v>4527</v>
      </c>
    </row>
    <row r="157" spans="1:5" ht="25.5" x14ac:dyDescent="0.2">
      <c r="A157" s="267" t="str">
        <f t="shared" ca="1" si="2"/>
        <v>Indicate the calendar year when the grant will start</v>
      </c>
      <c r="B157" s="276" t="s">
        <v>4185</v>
      </c>
      <c r="C157" s="255" t="s">
        <v>4186</v>
      </c>
      <c r="D157" s="221" t="s">
        <v>4230</v>
      </c>
      <c r="E157" s="256" t="s">
        <v>4381</v>
      </c>
    </row>
    <row r="158" spans="1:5" ht="25.5" x14ac:dyDescent="0.2">
      <c r="A158" s="267" t="str">
        <f t="shared" ca="1" si="2"/>
        <v>Indicate the month when the grant will start</v>
      </c>
      <c r="B158" s="276" t="s">
        <v>4187</v>
      </c>
      <c r="C158" s="255" t="s">
        <v>4188</v>
      </c>
      <c r="D158" s="221" t="s">
        <v>4231</v>
      </c>
      <c r="E158" s="256" t="s">
        <v>4382</v>
      </c>
    </row>
    <row r="159" spans="1:5" ht="319.5" customHeight="1" x14ac:dyDescent="0.2">
      <c r="A159" s="267" t="str">
        <f t="shared" ca="1" si="2"/>
        <v>1. Include the agreed annual reporting cycle for global fund programmatic and financial reporting. It is usually aligned to in-country reporting cycles for programmatic results and/or to the fiscal cycle in the country, for example, Jan-Dec, Jul-Jun, Apr-Mar, Oct-Sep, etc. 
2. In cases where in-country programmatic reporting cycles and fiscal cycles are different, agree on one common reporting cycle i.e. either aligned to programmatic reporting cycle or to the fiscal cycle.
3.It is strongly encouraged that Programmatic and financial years are aligned.</v>
      </c>
      <c r="B159" s="277" t="s">
        <v>4562</v>
      </c>
      <c r="C159" s="225" t="s">
        <v>4564</v>
      </c>
      <c r="D159" s="249" t="s">
        <v>4565</v>
      </c>
      <c r="E159" s="249" t="s">
        <v>4563</v>
      </c>
    </row>
    <row r="160" spans="1:5" ht="409.5" x14ac:dyDescent="0.2">
      <c r="A160" s="267" t="str">
        <f t="shared" ca="1" si="2"/>
        <v>1. The reporting periods will be prepopulated based on the annual reporting cycle and the reporting frequency agreed with the country. In the subsequent sections, you will be required to include the targets in the relevant periods based on the grant start dates.
2. In order to align the grant start dates with the country programmatic and fiscal reporting cycles, the first and last reporting periods of a grant could be longer or shorter than 12 months. The first period of the grant can be as short as 6 months or as long as 18 months.
For example, if the grant is signed on 1st of April and the in-country reporting cycle for the country is January to December, the first Disbursement Request should cover the period from April- December i.e. the remaining nine months (plus a buffer). This will align the execution period to the country reporting cycle and allow the Global Fund Secretariat to make an annual funding decision for the second execution period for full 12 months, i.e. January-December</v>
      </c>
      <c r="B160" s="277" t="s">
        <v>4558</v>
      </c>
      <c r="C160" s="225" t="s">
        <v>4559</v>
      </c>
      <c r="D160" s="249" t="s">
        <v>4560</v>
      </c>
      <c r="E160" s="249" t="s">
        <v>4561</v>
      </c>
    </row>
    <row r="161" spans="1:5" ht="51" x14ac:dyDescent="0.2">
      <c r="A161" s="267" t="str">
        <f t="shared" ca="1" si="2"/>
        <v>Select "Yes" or "No" depending on the agreed frequency of progress update submission</v>
      </c>
      <c r="B161" s="277" t="s">
        <v>4550</v>
      </c>
      <c r="C161" s="225" t="s">
        <v>4468</v>
      </c>
      <c r="D161" s="268" t="s">
        <v>4493</v>
      </c>
      <c r="E161" s="249" t="s">
        <v>4528</v>
      </c>
    </row>
    <row r="162" spans="1:5" ht="51" x14ac:dyDescent="0.2">
      <c r="A162" s="267" t="str">
        <f t="shared" ca="1" si="2"/>
        <v>Select "Yes" or "No" depending on the agreed frequency of Progress Update and Disbursement Request submission</v>
      </c>
      <c r="B162" s="276" t="s">
        <v>4551</v>
      </c>
      <c r="C162" s="225" t="s">
        <v>4469</v>
      </c>
      <c r="D162" s="268" t="s">
        <v>4494</v>
      </c>
      <c r="E162" s="249" t="s">
        <v>4529</v>
      </c>
    </row>
    <row r="163" spans="1:5" ht="76.5" x14ac:dyDescent="0.2">
      <c r="A163" s="267" t="str">
        <f t="shared" ca="1" si="2"/>
        <v xml:space="preserve">Goal(s) are broad and overarching statements of a desired, medium to long-term impact of the program and should be consistent with the national strategic plan. </v>
      </c>
      <c r="B163" s="277" t="s">
        <v>4191</v>
      </c>
      <c r="C163" s="225" t="s">
        <v>4192</v>
      </c>
      <c r="D163" s="249" t="s">
        <v>4237</v>
      </c>
      <c r="E163" s="249" t="s">
        <v>4383</v>
      </c>
    </row>
    <row r="164" spans="1:5" ht="51" x14ac:dyDescent="0.2">
      <c r="A164" s="267" t="str">
        <f t="shared" ca="1" si="2"/>
        <v xml:space="preserve">For each of the indicators, specify the goal number(s) they relate to. One indicator may relate to multiple goals. </v>
      </c>
      <c r="B164" s="277" t="s">
        <v>4252</v>
      </c>
      <c r="C164" s="225" t="s">
        <v>4193</v>
      </c>
      <c r="D164" s="221" t="s">
        <v>4238</v>
      </c>
      <c r="E164" s="249" t="s">
        <v>4384</v>
      </c>
    </row>
    <row r="165" spans="1:5" ht="369.75" x14ac:dyDescent="0.2">
      <c r="A165" s="267" t="str">
        <f t="shared" ca="1" si="2"/>
        <v>1. Impact indicators are related to the defined goal(s). Under "impact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goals, appropriate country specific indicators could be included by overwriting this drop down box. The selected indicators should be in line with the national strategic plan and its respective M&amp;E plan. 
2. When adding a custom indicator, code it as follows- 
Disease Impact- other 1. 
For example, for HIV, it should be included as-
HIV I- other 1: Percentage of ….</v>
      </c>
      <c r="B165" s="277" t="s">
        <v>4552</v>
      </c>
      <c r="C165" s="225" t="s">
        <v>4470</v>
      </c>
      <c r="D165" s="225" t="s">
        <v>4495</v>
      </c>
      <c r="E165" s="249" t="s">
        <v>4530</v>
      </c>
    </row>
    <row r="166" spans="1:5" ht="140.25" x14ac:dyDescent="0.2">
      <c r="A166" s="267" t="str">
        <f t="shared" ca="1" si="2"/>
        <v>Baselines serve as the starting point against which the performance of the program will be measured. Baselines refer to the latest available results from valid data sources. Baseline data (value, year and source) need to be provided for each indicator. If no data is available, then baselines should be determined during the implementation of the grant.</v>
      </c>
      <c r="B166" s="277" t="s">
        <v>4194</v>
      </c>
      <c r="C166" s="225" t="s">
        <v>4195</v>
      </c>
      <c r="D166" s="221" t="s">
        <v>4239</v>
      </c>
      <c r="E166" s="249" t="s">
        <v>4385</v>
      </c>
    </row>
    <row r="167" spans="1:5" x14ac:dyDescent="0.2">
      <c r="A167" s="267" t="str">
        <f t="shared" ca="1" si="2"/>
        <v>Indicate the baseline year</v>
      </c>
      <c r="B167" s="276" t="s">
        <v>4197</v>
      </c>
      <c r="C167" s="255" t="s">
        <v>4198</v>
      </c>
      <c r="D167" s="221" t="s">
        <v>4232</v>
      </c>
      <c r="E167" s="256" t="s">
        <v>4386</v>
      </c>
    </row>
    <row r="168" spans="1:5" ht="140.25" x14ac:dyDescent="0.2">
      <c r="A168" s="267" t="str">
        <f t="shared" ca="1" si="2"/>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c r="B168" s="277" t="s">
        <v>4200</v>
      </c>
      <c r="C168" s="225" t="s">
        <v>4201</v>
      </c>
      <c r="D168" s="269" t="s">
        <v>4240</v>
      </c>
      <c r="E168" s="249" t="s">
        <v>4387</v>
      </c>
    </row>
    <row r="169" spans="1:5" ht="127.5" x14ac:dyDescent="0.2">
      <c r="A169" s="267" t="str">
        <f t="shared" ca="1" si="2"/>
        <v xml:space="preserve">Targets should be consistent wtih the national strategic plan or any other updated and agreed country targets. These should be included according to the frequency of their measurement. For example, if surveys are conducted in year 1 and 3, only in these years targets should be provided. Please include the targets in the calendar year during which the data will be collected. </v>
      </c>
      <c r="B169" s="277" t="s">
        <v>4202</v>
      </c>
      <c r="C169" s="225" t="s">
        <v>4203</v>
      </c>
      <c r="D169" s="221" t="s">
        <v>4241</v>
      </c>
      <c r="E169" s="249" t="s">
        <v>4388</v>
      </c>
    </row>
    <row r="170" spans="1:5" ht="38.25" x14ac:dyDescent="0.2">
      <c r="A170" s="267" t="str">
        <f t="shared" ca="1" si="2"/>
        <v>Indicate the timelines when results for the impact indicators will be available in the country</v>
      </c>
      <c r="B170" s="277" t="s">
        <v>4204</v>
      </c>
      <c r="C170" s="225" t="s">
        <v>4205</v>
      </c>
      <c r="D170" s="221" t="s">
        <v>4233</v>
      </c>
      <c r="E170" s="249" t="s">
        <v>4389</v>
      </c>
    </row>
    <row r="171" spans="1:5" ht="191.25" x14ac:dyDescent="0.2">
      <c r="A171" s="267" t="str">
        <f t="shared" ca="1" si="2"/>
        <v>This column should be used to include-
1. Data sources if they are different from baseline data sources.
2. Agency responsible for data collection and reporting, for example, conducting the modeling or surveys.
3. Area covered by the surveys.
4. Estimated timeline when survey results will be available
5. Any change in methodology from previous year.</v>
      </c>
      <c r="B171" s="277" t="s">
        <v>4304</v>
      </c>
      <c r="C171" s="225" t="s">
        <v>4305</v>
      </c>
      <c r="D171" s="221" t="s">
        <v>4242</v>
      </c>
      <c r="E171" s="249" t="s">
        <v>4412</v>
      </c>
    </row>
    <row r="172" spans="1:5" ht="114.75" x14ac:dyDescent="0.2">
      <c r="A172" s="267" t="str">
        <f t="shared" ca="1" si="2"/>
        <v>Each goal should have a set of related, more specific objectives that will permit the program to reach the stated goal(s). These objectives should be consistent with the objectives of the national disease control strategic plan.</v>
      </c>
      <c r="B172" s="277" t="s">
        <v>4253</v>
      </c>
      <c r="C172" s="225" t="s">
        <v>4207</v>
      </c>
      <c r="D172" s="221" t="s">
        <v>4243</v>
      </c>
      <c r="E172" s="249" t="s">
        <v>4390</v>
      </c>
    </row>
    <row r="173" spans="1:5" ht="51" x14ac:dyDescent="0.2">
      <c r="A173" s="267" t="str">
        <f t="shared" ca="1" si="2"/>
        <v xml:space="preserve">For each of the indicators, specify the objective number(s) they relate to. One indicator may relate to multiple objectives. </v>
      </c>
      <c r="B173" s="277" t="s">
        <v>4254</v>
      </c>
      <c r="C173" s="225" t="s">
        <v>4208</v>
      </c>
      <c r="D173" s="221" t="s">
        <v>4244</v>
      </c>
      <c r="E173" s="249" t="s">
        <v>4391</v>
      </c>
    </row>
    <row r="174" spans="1:5" ht="318.75" x14ac:dyDescent="0.2">
      <c r="A174" s="267" t="str">
        <f t="shared" ca="1" si="2"/>
        <v>1. Outcome indicators are related to the defined objective(s). Under "outcome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objectives, appropriate country specific indicators could be included by overwriting this drop down box. The selected indicators should be in line with the national disease control strategic plan and its respective M&amp;E plan. 
2. When adding a custom indicator, code it as follows- 
Disease Outcome- other 1. 
For example, for TB, it should be included as-
TB O- other 1: Percentage of ….</v>
      </c>
      <c r="B174" s="277" t="s">
        <v>4553</v>
      </c>
      <c r="C174" s="225" t="s">
        <v>4514</v>
      </c>
      <c r="D174" s="225" t="s">
        <v>4496</v>
      </c>
      <c r="E174" s="249" t="s">
        <v>4531</v>
      </c>
    </row>
    <row r="175" spans="1:5" ht="140.25" x14ac:dyDescent="0.2">
      <c r="A175" s="267" t="str">
        <f t="shared" ca="1" si="2"/>
        <v>Baselines serve as the starting point against which the performance of the program will be measured. Baselines refer to the latest available results from valid data sources. Baseline data (value, year and source) need to be provided for each indicator. If no data is available, then baselines should be determined during the implementation of the grant.</v>
      </c>
      <c r="B175" s="277" t="s">
        <v>4194</v>
      </c>
      <c r="C175" s="225" t="s">
        <v>4195</v>
      </c>
      <c r="D175" s="221" t="s">
        <v>4239</v>
      </c>
      <c r="E175" s="249" t="s">
        <v>4385</v>
      </c>
    </row>
    <row r="176" spans="1:5" x14ac:dyDescent="0.2">
      <c r="A176" s="267" t="str">
        <f t="shared" ca="1" si="2"/>
        <v>Indicate the baseline year</v>
      </c>
      <c r="B176" s="276" t="s">
        <v>4197</v>
      </c>
      <c r="C176" s="255" t="s">
        <v>4198</v>
      </c>
      <c r="D176" s="222" t="s">
        <v>4232</v>
      </c>
      <c r="E176" s="256" t="s">
        <v>4386</v>
      </c>
    </row>
    <row r="177" spans="1:5" ht="140.25" x14ac:dyDescent="0.2">
      <c r="A177" s="267" t="str">
        <f t="shared" ca="1" si="2"/>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c r="B177" s="277" t="s">
        <v>4200</v>
      </c>
      <c r="C177" s="225" t="s">
        <v>4201</v>
      </c>
      <c r="D177" s="269" t="s">
        <v>4240</v>
      </c>
      <c r="E177" s="249" t="s">
        <v>4387</v>
      </c>
    </row>
    <row r="178" spans="1:5" ht="127.5" x14ac:dyDescent="0.2">
      <c r="A178" s="267" t="str">
        <f t="shared" ca="1" si="2"/>
        <v xml:space="preserve">Targets should be consistent wtih the national strategic plan or any other updated and agreed country targets. These should be included according to the frequency of their measurement. For example, if surveys are conducted in year 1 and 3, only in these years targets should be provided. Please include the targets in the calendar year during which the data will be collected. </v>
      </c>
      <c r="B178" s="277" t="s">
        <v>4202</v>
      </c>
      <c r="C178" s="225" t="s">
        <v>4203</v>
      </c>
      <c r="D178" s="269" t="s">
        <v>4245</v>
      </c>
      <c r="E178" s="249" t="s">
        <v>4388</v>
      </c>
    </row>
    <row r="179" spans="1:5" ht="38.25" x14ac:dyDescent="0.2">
      <c r="A179" s="267" t="str">
        <f t="shared" ca="1" si="2"/>
        <v>Indicate the timelines when results for the outcome indicators will be available in the country</v>
      </c>
      <c r="B179" s="277" t="s">
        <v>4554</v>
      </c>
      <c r="C179" s="225" t="s">
        <v>4471</v>
      </c>
      <c r="D179" s="225" t="s">
        <v>4497</v>
      </c>
      <c r="E179" s="249" t="s">
        <v>4532</v>
      </c>
    </row>
    <row r="180" spans="1:5" ht="178.5" x14ac:dyDescent="0.2">
      <c r="A180" s="267" t="str">
        <f t="shared" ca="1" si="2"/>
        <v>This column should be used to include-
1. Data sources if they are different from baseline data sources.
2. Agency responsible for data collection and reporting, for example, conducting the modeling or surveys.
3. Area covered by the surveys.
4. Estimated timeline when survey results will be available
5. Any change in methodology from previous year.</v>
      </c>
      <c r="B180" s="277" t="s">
        <v>4304</v>
      </c>
      <c r="C180" s="225" t="s">
        <v>4306</v>
      </c>
      <c r="D180" s="221" t="s">
        <v>4242</v>
      </c>
      <c r="E180" s="249" t="s">
        <v>4413</v>
      </c>
    </row>
    <row r="181" spans="1:5" x14ac:dyDescent="0.2">
      <c r="A181" s="267" t="str">
        <f t="shared" ca="1" si="2"/>
        <v>Inserting additional modules</v>
      </c>
      <c r="B181" s="277" t="s">
        <v>4416</v>
      </c>
      <c r="C181" s="225" t="s">
        <v>4472</v>
      </c>
      <c r="D181" s="225" t="s">
        <v>4498</v>
      </c>
      <c r="E181" s="249" t="s">
        <v>4533</v>
      </c>
    </row>
    <row r="182" spans="1:5" ht="63.75" x14ac:dyDescent="0.2">
      <c r="A182" s="267" t="str">
        <f t="shared" ca="1" si="2"/>
        <v>Select all rows in the module + Copy  +  Insert copied  cells below the last module (repeat for each additional module you want to include).</v>
      </c>
      <c r="B182" s="277" t="s">
        <v>4417</v>
      </c>
      <c r="C182" s="225" t="s">
        <v>4418</v>
      </c>
      <c r="D182" s="221" t="s">
        <v>4419</v>
      </c>
      <c r="E182" s="249" t="s">
        <v>4420</v>
      </c>
    </row>
    <row r="183" spans="1:5" ht="25.5" x14ac:dyDescent="0.2">
      <c r="A183" s="267" t="str">
        <f t="shared" ca="1" si="2"/>
        <v>Select the module names from the drop down list</v>
      </c>
      <c r="B183" s="277" t="s">
        <v>4209</v>
      </c>
      <c r="C183" s="225" t="s">
        <v>4210</v>
      </c>
      <c r="D183" s="221" t="s">
        <v>4234</v>
      </c>
      <c r="E183" s="249" t="s">
        <v>4392</v>
      </c>
    </row>
    <row r="184" spans="1:5" ht="178.5" x14ac:dyDescent="0.2">
      <c r="A184" s="267" t="str">
        <f t="shared" ca="1" si="2"/>
        <v>1. Select the relevant coverage/output indicators from the drop down list.
2. In exceptional cases, a custom indicator could be included. Add the new indicator, if relevant, below the standard coverage indicators.
3. When adding a custom indicator, code it as follows- 
Module- other 1. 
For example, 
CM- other 1: Percentage of ….</v>
      </c>
      <c r="B184" s="277" t="s">
        <v>4555</v>
      </c>
      <c r="C184" s="225" t="s">
        <v>4515</v>
      </c>
      <c r="D184" s="269" t="s">
        <v>4499</v>
      </c>
      <c r="E184" s="249" t="s">
        <v>4534</v>
      </c>
    </row>
    <row r="185" spans="1:5" ht="76.5" x14ac:dyDescent="0.2">
      <c r="A185" s="267" t="str">
        <f t="shared" ca="1" si="2"/>
        <v>If more than one Principal Recipient is envisioned in this request, please list in this field the PR (s) who will be responsible for the implementation of interventions related to this indicator.</v>
      </c>
      <c r="B185" s="277" t="s">
        <v>4421</v>
      </c>
      <c r="C185" s="225" t="s">
        <v>4422</v>
      </c>
      <c r="D185" s="249" t="s">
        <v>4423</v>
      </c>
      <c r="E185" s="249" t="s">
        <v>4424</v>
      </c>
    </row>
    <row r="186" spans="1:5" ht="154.5" customHeight="1" x14ac:dyDescent="0.2">
      <c r="A186" s="267" t="str">
        <f t="shared" ca="1" si="2"/>
        <v>If an indicator is a subset of another indicator, indicate the related indicator number. If an indicator is a subset of another indicator for another PR, specify in the comments column. This is to improve verification of reported results, ensure data quality and avoid double counting of portfolio wide results.</v>
      </c>
      <c r="B186" s="277" t="s">
        <v>4592</v>
      </c>
      <c r="C186" s="225" t="s">
        <v>4594</v>
      </c>
      <c r="D186" s="269" t="s">
        <v>4593</v>
      </c>
      <c r="E186" s="249" t="s">
        <v>4595</v>
      </c>
    </row>
    <row r="187" spans="1:5" ht="51" x14ac:dyDescent="0.2">
      <c r="A187" s="267" t="str">
        <f t="shared" ca="1" si="2"/>
        <v>Indicate if the targets are National or Subnational. If sub-national, please sepcify the area</v>
      </c>
      <c r="B187" s="277" t="s">
        <v>4425</v>
      </c>
      <c r="C187" s="225" t="s">
        <v>4426</v>
      </c>
      <c r="D187" s="269" t="s">
        <v>4427</v>
      </c>
      <c r="E187" s="249" t="s">
        <v>4428</v>
      </c>
    </row>
    <row r="188" spans="1:5" ht="25.5" x14ac:dyDescent="0.2">
      <c r="A188" s="267" t="str">
        <f t="shared" ca="1" si="2"/>
        <v>Cumulation for Annual Funding Decision</v>
      </c>
      <c r="B188" s="277" t="s">
        <v>4429</v>
      </c>
      <c r="C188" s="225" t="s">
        <v>4473</v>
      </c>
      <c r="D188" s="269" t="s">
        <v>4326</v>
      </c>
      <c r="E188" s="273" t="s">
        <v>4457</v>
      </c>
    </row>
    <row r="189" spans="1:5" ht="409.5" x14ac:dyDescent="0.2">
      <c r="A189" s="267" t="str">
        <f t="shared" ca="1" si="2"/>
        <v xml:space="preserve">Depending on the type of indicator, Indicate how the targets will be aggregated over the reporting periods for Annual Funding decision. The drop down list provides three possiblities-
1. Non cumulative: These reflect period specific targets i.e. the value refers to what will be achieved in a particular reporting period irrespective of the targets in the previous periods. In such cases, the relevant periodic targets will be addded up to calculate the indicator ratings at Annual Fnding Decision.
2. Non-cumulative (other): This is applied to indcators that refer to people currently receiving services irrespective of the targets in previous periods, for example, percentage of adults and children currently receiving ART". In such cases, the targets in the last reporting period will be used to calculate the indicator ratings at Annual Fnding Decision. 
3. Cumulative: It refers to targets that are already cumulated over the reporting periods including new plus those from previous periods. Applicable, for example, to Key Populations in HIV program with UIC or reporting systems that can distinguish between old and new clients). In such cases, the targets in the last reporting period will be used to calculate the indicator ratings at Annual Fnding Decision. </v>
      </c>
      <c r="B189" s="277" t="s">
        <v>4430</v>
      </c>
      <c r="C189" s="225" t="s">
        <v>4474</v>
      </c>
      <c r="D189" s="269" t="s">
        <v>4500</v>
      </c>
      <c r="E189" s="274" t="s">
        <v>4535</v>
      </c>
    </row>
    <row r="190" spans="1:5" ht="140.25" x14ac:dyDescent="0.2">
      <c r="A190" s="267" t="str">
        <f t="shared" ca="1" si="2"/>
        <v>Baselines serve as the starting point against which the performance of the program will be measured. Baselines refer to the latest available results or current coverage from valid data sources. Baseline data (value, year and source) need to be provided for each indicator. If no data is available, then baselines should be determined during the implementation of the grant.</v>
      </c>
      <c r="B190" s="277" t="s">
        <v>4257</v>
      </c>
      <c r="C190" s="225" t="s">
        <v>4195</v>
      </c>
      <c r="D190" s="269" t="s">
        <v>4246</v>
      </c>
      <c r="E190" s="249" t="s">
        <v>4385</v>
      </c>
    </row>
    <row r="191" spans="1:5" x14ac:dyDescent="0.2">
      <c r="A191" s="267" t="str">
        <f t="shared" ca="1" si="2"/>
        <v>Include here the numerator value.</v>
      </c>
      <c r="B191" s="276" t="s">
        <v>4255</v>
      </c>
      <c r="C191" s="255" t="s">
        <v>4212</v>
      </c>
      <c r="D191" s="269" t="s">
        <v>4247</v>
      </c>
      <c r="E191" s="256" t="s">
        <v>4393</v>
      </c>
    </row>
    <row r="192" spans="1:5" ht="38.25" x14ac:dyDescent="0.2">
      <c r="A192" s="267" t="str">
        <f t="shared" ca="1" si="2"/>
        <v>Include here the denominator value.  If denominator is not applicable, leave this cell blank.</v>
      </c>
      <c r="B192" s="277" t="s">
        <v>4256</v>
      </c>
      <c r="C192" s="225" t="s">
        <v>4214</v>
      </c>
      <c r="D192" s="269" t="s">
        <v>4248</v>
      </c>
      <c r="E192" s="249" t="s">
        <v>4394</v>
      </c>
    </row>
    <row r="193" spans="1:5" ht="127.5" x14ac:dyDescent="0.2">
      <c r="A193" s="267" t="str">
        <f t="shared" ca="1" si="2"/>
        <v>Percentage value is automatically calculated when the numerator and denominator values have been inserted. For indicators that are not in percentage, this field can be left blank. For indicators that are set in percentage only the fields for numerator value (N#) and denominator value (D#) can be left blank.</v>
      </c>
      <c r="B193" s="277" t="s">
        <v>4258</v>
      </c>
      <c r="C193" s="225" t="s">
        <v>4216</v>
      </c>
      <c r="D193" s="269" t="s">
        <v>4249</v>
      </c>
      <c r="E193" s="249" t="s">
        <v>4395</v>
      </c>
    </row>
    <row r="194" spans="1:5" x14ac:dyDescent="0.2">
      <c r="A194" s="267" t="str">
        <f t="shared" ca="1" si="2"/>
        <v>Indicate the baseline year</v>
      </c>
      <c r="B194" s="276" t="s">
        <v>4197</v>
      </c>
      <c r="C194" s="255" t="s">
        <v>4198</v>
      </c>
      <c r="D194" s="256" t="s">
        <v>4232</v>
      </c>
      <c r="E194" s="256" t="s">
        <v>4386</v>
      </c>
    </row>
    <row r="195" spans="1:5" ht="140.25" x14ac:dyDescent="0.2">
      <c r="A195" s="267" t="str">
        <f t="shared" ca="1" si="2"/>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c r="B195" s="277" t="s">
        <v>4200</v>
      </c>
      <c r="C195" s="225" t="s">
        <v>4201</v>
      </c>
      <c r="D195" s="269" t="s">
        <v>4240</v>
      </c>
      <c r="E195" s="249" t="s">
        <v>4387</v>
      </c>
    </row>
    <row r="196" spans="1:5" ht="369.75" x14ac:dyDescent="0.2">
      <c r="A196" s="267" t="str">
        <f t="shared" ca="1" si="2"/>
        <v xml:space="preserve">In order to ensure equity and to ensure that programs are reaching the key popopulations at risk or most affected, some selected indicators from the GF core list of indicators require reporting of disaggregated results. This column will be prepopulated to indicate the disaggregation categories against which results will be reported in the progress updates during grant implementation. The baselines (values, year and source) for the relevant indicators, for each of the disaggregation categories are to be included in a separate tab on this workbook. The indicator definitions and disaggregation categories for such indicators get prepopulated from the performance framework sheet. In case of a custom indicator i.e. not from the core list of indicators, will need to be manually added to the disaggregation sheet. Please note that the GF does not require disaggregation of targets, however the results are to be disaggregated and will be compared against the baseline values. </v>
      </c>
      <c r="B196" s="277" t="s">
        <v>4556</v>
      </c>
      <c r="C196" s="225" t="s">
        <v>4516</v>
      </c>
      <c r="D196" s="269" t="s">
        <v>4501</v>
      </c>
      <c r="E196" s="275" t="s">
        <v>4536</v>
      </c>
    </row>
    <row r="197" spans="1:5" ht="216.75" x14ac:dyDescent="0.2">
      <c r="A197" s="267" t="str">
        <f t="shared" ca="1" si="2"/>
        <v>1. Include here the targets for each indicator (Provide numerator value, denominator value and percentage)
2. Targets in the performance framework should be based on the programmatic gap analysis in the concept note.
3. For indicators that are not in percentage only provide the numerator value. Please note that not all indicators need to be reported during each period. Only include targets for periods when data will be collected.</v>
      </c>
      <c r="B197" s="277" t="s">
        <v>4431</v>
      </c>
      <c r="C197" s="225" t="s">
        <v>4217</v>
      </c>
      <c r="D197" s="270" t="s">
        <v>4502</v>
      </c>
      <c r="E197" s="249" t="s">
        <v>4414</v>
      </c>
    </row>
    <row r="198" spans="1:5" ht="191.25" x14ac:dyDescent="0.2">
      <c r="A198" s="267" t="str">
        <f t="shared" ca="1" si="2"/>
        <v>Depending on the type of coverage/output indicators, these targets are either the sum of the results reported during the reporting periods within a year or for some indicators will reflect the results from the last reports. These targets will be used for indicator ratings at the time of Annual Funding Decision. Based on the indicator and type of targets (Numerators only or with numerators, denominators and %s, this column will be automatically calculated.</v>
      </c>
      <c r="B198" s="277" t="s">
        <v>4218</v>
      </c>
      <c r="C198" s="225" t="s">
        <v>4219</v>
      </c>
      <c r="D198" s="249" t="s">
        <v>4250</v>
      </c>
      <c r="E198" s="249" t="s">
        <v>4396</v>
      </c>
    </row>
    <row r="199" spans="1:5" x14ac:dyDescent="0.2">
      <c r="A199" s="267" t="str">
        <f t="shared" ca="1" si="2"/>
        <v>N #: Include here the numerator value.</v>
      </c>
      <c r="B199" s="276" t="s">
        <v>4221</v>
      </c>
      <c r="C199" s="255" t="s">
        <v>4222</v>
      </c>
      <c r="D199" s="269" t="s">
        <v>4247</v>
      </c>
      <c r="E199" s="256" t="s">
        <v>4397</v>
      </c>
    </row>
    <row r="200" spans="1:5" ht="38.25" x14ac:dyDescent="0.2">
      <c r="A200" s="267" t="str">
        <f t="shared" ca="1" si="2"/>
        <v xml:space="preserve">D #: Include here the denominator value.  If there is no denominator, leave this cell blank. </v>
      </c>
      <c r="B200" s="277" t="s">
        <v>4224</v>
      </c>
      <c r="C200" s="225" t="s">
        <v>4225</v>
      </c>
      <c r="D200" s="269" t="s">
        <v>4248</v>
      </c>
      <c r="E200" s="249" t="s">
        <v>4398</v>
      </c>
    </row>
    <row r="201" spans="1:5" ht="51" x14ac:dyDescent="0.2">
      <c r="A201" s="267" t="str">
        <f t="shared" ca="1" si="2"/>
        <v>%: percentage value is automatically calculated when the numerator and denominator values have been inserted.</v>
      </c>
      <c r="B201" s="277" t="s">
        <v>4226</v>
      </c>
      <c r="C201" s="225" t="s">
        <v>4227</v>
      </c>
      <c r="D201" s="269" t="s">
        <v>4249</v>
      </c>
      <c r="E201" s="249" t="s">
        <v>4399</v>
      </c>
    </row>
    <row r="202" spans="1:5" ht="344.25" x14ac:dyDescent="0.2">
      <c r="A202" s="267" t="str">
        <f t="shared" ref="A202:A209" ca="1" si="3">OFFSET($B202,0,LangOffset,1,1)</f>
        <v xml:space="preserve">Please describe any relevant information related to coverage/output indicators and targets.
This should include, for example: coverage of related key services (eg. describing ANC attendance rates when setting PMTCT targets), size of the target population and the  data sources used to  generate population size estimates. If baselines are not available or no population size estimates are available, Describe timeframe and process required to obtain them. For interventions that include a package of services, describe components of the package. Provide a brief definition of the numerator and denominator of the indicator, the data sources that will be used for reporting, and if there are any M&amp;E systems issues that may limit the ability to report on this indicator. </v>
      </c>
      <c r="B202" s="277" t="s">
        <v>4557</v>
      </c>
      <c r="C202" s="225" t="s">
        <v>4228</v>
      </c>
      <c r="D202" s="249" t="s">
        <v>4318</v>
      </c>
      <c r="E202" s="249" t="s">
        <v>4415</v>
      </c>
    </row>
    <row r="203" spans="1:5" ht="242.25" x14ac:dyDescent="0.2">
      <c r="A203" s="267" t="str">
        <f t="shared" ca="1" si="3"/>
        <v>Workplan Tracking Measures (WPTMs) are to be included for modules and interventions that do not have suitable coverage/output indicators to measure progress over the grant implementation period and/or when the module/intervention budget constitues ≥30% of the component budget, for example- CSS, Removing legal barriers to access, some interventions related to HSS, and interventions addressing gender inequalities, RMNCH linkages, Gender Based Violence, or any other disease specific interventions.</v>
      </c>
      <c r="B203" s="250" t="s">
        <v>4458</v>
      </c>
      <c r="C203" s="251" t="s">
        <v>4475</v>
      </c>
      <c r="D203" s="268" t="s">
        <v>4503</v>
      </c>
      <c r="E203" s="250" t="s">
        <v>4537</v>
      </c>
    </row>
    <row r="204" spans="1:5" ht="76.5" x14ac:dyDescent="0.2">
      <c r="A204" s="267" t="str">
        <f t="shared" ca="1" si="3"/>
        <v>Under each module, select the intervention related to the tracking measure from the drop down list. The interventions selected here should be linked to the interventions under detailed budget</v>
      </c>
      <c r="B204" s="250" t="s">
        <v>4437</v>
      </c>
      <c r="C204" s="251" t="s">
        <v>4476</v>
      </c>
      <c r="D204" s="268" t="s">
        <v>4504</v>
      </c>
      <c r="E204" s="250" t="s">
        <v>4538</v>
      </c>
    </row>
    <row r="205" spans="1:5" ht="216.75" x14ac:dyDescent="0.2">
      <c r="A205" s="267" t="str">
        <f t="shared" ca="1" si="3"/>
        <v>1. Identify the measures linked to the activities planned during the reporting period that will be used to track progress of their implementation. 
2. These could include qualitative milestones and/or input/process measures with numeric targets (no more than 200 characters each) 
3. 3-5 measures per reporting period could be included across various modules and interventions. The choice of these measures may vary from one period to another. All reporting periods need not have milestones/targets.</v>
      </c>
      <c r="B205" s="250" t="s">
        <v>4432</v>
      </c>
      <c r="C205" s="251" t="s">
        <v>4477</v>
      </c>
      <c r="D205" s="268" t="s">
        <v>4505</v>
      </c>
      <c r="E205" s="250" t="s">
        <v>4539</v>
      </c>
    </row>
    <row r="206" spans="1:5" ht="216.75" x14ac:dyDescent="0.2">
      <c r="A206" s="267" t="str">
        <f t="shared" ca="1" si="3"/>
        <v>1. Identify the measures linked to the activities planned during the reporting period that will be used to track progress of their implementation. 
2. These could include qualitative milestones and/or input/process measures with numeric targets (no more than 200 characters each) 
3. 3-5 measures per reporting period could be included across various modules and interventions. The choice of these measures may vary from one period to another. All reporting periods need not have milestones/targets.</v>
      </c>
      <c r="B206" s="250" t="s">
        <v>4432</v>
      </c>
      <c r="C206" s="251" t="s">
        <v>4477</v>
      </c>
      <c r="D206" s="268" t="s">
        <v>4505</v>
      </c>
      <c r="E206" s="250" t="s">
        <v>4539</v>
      </c>
    </row>
    <row r="207" spans="1:5" ht="127.5" x14ac:dyDescent="0.2">
      <c r="A207" s="267" t="str">
        <f t="shared" ca="1" si="3"/>
        <v>Specify the criteion agreed between the country and the country team that will be used to assess the completion or achievement of a particular milestone/target. For example, for the milestone, "Needs assessment conducted", the criterion for completion could be that the report of the needs assessment is endorsed by relevant authorities and report publisehd and disseminated on the website.</v>
      </c>
      <c r="B207" s="250" t="s">
        <v>4433</v>
      </c>
      <c r="C207" s="251" t="s">
        <v>4478</v>
      </c>
      <c r="D207" s="268" t="s">
        <v>4506</v>
      </c>
      <c r="E207" s="250" t="s">
        <v>4540</v>
      </c>
    </row>
    <row r="208" spans="1:5" ht="51" x14ac:dyDescent="0.2">
      <c r="A208" s="267" t="str">
        <f t="shared" ca="1" si="3"/>
        <v>Indicate the period in which the milestone/target is due to be reported by selecting "X" from the drop down list.</v>
      </c>
      <c r="B208" s="277" t="s">
        <v>4435</v>
      </c>
      <c r="C208" s="251" t="s">
        <v>4479</v>
      </c>
      <c r="D208" s="268" t="s">
        <v>4507</v>
      </c>
      <c r="E208" s="250" t="s">
        <v>4541</v>
      </c>
    </row>
    <row r="209" spans="1:5" ht="51" x14ac:dyDescent="0.2">
      <c r="A209" s="267" t="str">
        <f t="shared" ca="1" si="3"/>
        <v>Include any relevant information related to the selected activties and the WPTMs</v>
      </c>
      <c r="B209" s="277" t="s">
        <v>4436</v>
      </c>
      <c r="C209" s="251" t="s">
        <v>4480</v>
      </c>
      <c r="D209" s="268" t="s">
        <v>4508</v>
      </c>
      <c r="E209" s="250" t="s">
        <v>4542</v>
      </c>
    </row>
  </sheetData>
  <sheetProtection password="C911" sheet="1" objects="1" scenarios="1" formatCells="0" autoFilter="0"/>
  <pageMargins left="0.70866141732283472" right="0.70866141732283472" top="0.74803149606299213" bottom="0.74803149606299213" header="0.31496062992125984" footer="0.31496062992125984"/>
  <pageSetup paperSize="8" scale="28" orientation="landscape" r:id="rId1"/>
  <headerFooter>
    <oddHeader>&amp;R10 March 2014</oddHeader>
    <oddFooter>&amp;L&amp;F&amp;C&amp;A&amp;R&amp;P/&amp;N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171"/>
  <sheetViews>
    <sheetView tabSelected="1" topLeftCell="A13" zoomScale="70" zoomScaleNormal="70" zoomScaleSheetLayoutView="70" workbookViewId="0">
      <selection activeCell="N13" sqref="N13"/>
    </sheetView>
  </sheetViews>
  <sheetFormatPr defaultRowHeight="12.75" outlineLevelRow="1" x14ac:dyDescent="0.2"/>
  <cols>
    <col min="1" max="1" width="8" style="220" customWidth="1"/>
    <col min="2" max="2" width="6.28515625" style="220" customWidth="1"/>
    <col min="3" max="3" width="15.5703125" style="220" customWidth="1"/>
    <col min="4" max="4" width="10.7109375" style="220" customWidth="1"/>
    <col min="5" max="5" width="20" style="220" customWidth="1"/>
    <col min="6" max="6" width="10" style="220" customWidth="1"/>
    <col min="7" max="7" width="10.5703125" style="220" customWidth="1"/>
    <col min="8" max="8" width="10.140625" style="220" customWidth="1"/>
    <col min="9" max="9" width="11.5703125" style="220" customWidth="1"/>
    <col min="10" max="10" width="10.42578125" style="220" customWidth="1"/>
    <col min="11" max="12" width="9.85546875" style="220" customWidth="1"/>
    <col min="13" max="14" width="9.85546875" style="328" customWidth="1"/>
    <col min="15" max="16" width="9.85546875" style="220" customWidth="1"/>
    <col min="17" max="18" width="9.85546875" style="328" customWidth="1"/>
    <col min="19" max="20" width="10.85546875" style="220" customWidth="1"/>
    <col min="21" max="21" width="9.85546875" style="328" customWidth="1"/>
    <col min="22" max="22" width="9" style="328" customWidth="1"/>
    <col min="23" max="23" width="9.85546875" style="328" customWidth="1"/>
    <col min="24" max="24" width="9.28515625" style="328" customWidth="1"/>
    <col min="25" max="25" width="9.42578125" style="328" customWidth="1"/>
    <col min="26" max="16384" width="9.140625" style="220"/>
  </cols>
  <sheetData>
    <row r="1" spans="1:57" ht="41.25" customHeight="1" x14ac:dyDescent="0.2">
      <c r="A1" s="453" t="s">
        <v>4747</v>
      </c>
      <c r="B1" s="453"/>
      <c r="C1" s="453"/>
      <c r="D1" s="453"/>
      <c r="E1" s="453"/>
      <c r="F1" s="453"/>
      <c r="G1" s="453"/>
      <c r="H1" s="453"/>
      <c r="I1" s="453"/>
      <c r="J1" s="453"/>
    </row>
    <row r="2" spans="1:57" s="344" customFormat="1" ht="15" customHeight="1" x14ac:dyDescent="0.2">
      <c r="A2" s="405" t="s">
        <v>549</v>
      </c>
      <c r="B2" s="385" t="s">
        <v>58</v>
      </c>
      <c r="C2" s="438"/>
      <c r="D2" s="438"/>
      <c r="E2" s="438"/>
      <c r="F2" s="385" t="s">
        <v>19</v>
      </c>
      <c r="G2" s="385"/>
      <c r="H2" s="385"/>
      <c r="I2" s="385"/>
      <c r="J2" s="385"/>
      <c r="K2" s="343"/>
      <c r="L2" s="343"/>
      <c r="M2" s="343"/>
      <c r="N2" s="343"/>
      <c r="O2" s="343"/>
      <c r="P2" s="343"/>
      <c r="Q2" s="343"/>
      <c r="R2" s="343"/>
      <c r="S2" s="343"/>
      <c r="T2" s="343"/>
      <c r="U2" s="343"/>
      <c r="V2" s="343"/>
      <c r="W2" s="343"/>
      <c r="X2" s="343"/>
      <c r="Y2" s="343"/>
      <c r="Z2" s="343"/>
      <c r="AA2" s="343"/>
      <c r="AB2" s="343"/>
      <c r="AC2" s="343"/>
      <c r="AD2" s="343"/>
      <c r="AE2" s="343"/>
    </row>
    <row r="3" spans="1:57" s="344" customFormat="1" ht="15" customHeight="1" x14ac:dyDescent="0.2">
      <c r="A3" s="405"/>
      <c r="B3" s="438"/>
      <c r="C3" s="438"/>
      <c r="D3" s="438"/>
      <c r="E3" s="438"/>
      <c r="F3" s="385">
        <v>2015</v>
      </c>
      <c r="G3" s="385" t="s">
        <v>16</v>
      </c>
      <c r="H3" s="385">
        <v>2016</v>
      </c>
      <c r="I3" s="385" t="s">
        <v>16</v>
      </c>
      <c r="J3" s="386" t="s">
        <v>4683</v>
      </c>
      <c r="K3" s="343"/>
      <c r="L3" s="343"/>
      <c r="M3" s="343"/>
      <c r="N3" s="343"/>
      <c r="O3" s="343"/>
      <c r="P3" s="343"/>
      <c r="Q3" s="343"/>
      <c r="R3" s="343"/>
      <c r="S3" s="343"/>
      <c r="T3" s="343"/>
      <c r="U3" s="343"/>
      <c r="V3" s="343"/>
      <c r="W3" s="343"/>
      <c r="X3" s="343"/>
      <c r="Y3" s="343"/>
      <c r="Z3" s="343"/>
      <c r="AA3" s="343"/>
      <c r="AB3" s="343"/>
      <c r="AC3" s="343"/>
      <c r="AD3" s="343"/>
      <c r="AE3" s="343"/>
    </row>
    <row r="4" spans="1:57" s="344" customFormat="1" ht="25.5" x14ac:dyDescent="0.2">
      <c r="A4" s="405"/>
      <c r="B4" s="438"/>
      <c r="C4" s="438"/>
      <c r="D4" s="438"/>
      <c r="E4" s="438"/>
      <c r="F4" s="385"/>
      <c r="G4" s="385"/>
      <c r="H4" s="385"/>
      <c r="I4" s="385"/>
      <c r="J4" s="387"/>
      <c r="K4" s="343"/>
      <c r="L4" s="343"/>
      <c r="M4" s="343"/>
      <c r="N4" s="343"/>
      <c r="O4" s="343"/>
      <c r="P4" s="343"/>
      <c r="Q4" s="343"/>
      <c r="R4" s="343"/>
      <c r="S4" s="343"/>
      <c r="T4" s="343"/>
      <c r="U4" s="343"/>
      <c r="V4" s="343"/>
      <c r="W4" s="343"/>
      <c r="X4" s="343"/>
      <c r="Y4" s="343"/>
      <c r="Z4" s="343"/>
      <c r="AA4" s="343"/>
      <c r="AB4" s="343"/>
      <c r="AC4" s="343"/>
      <c r="AD4" s="343"/>
      <c r="AE4" s="343"/>
      <c r="AS4" s="345" t="s">
        <v>2308</v>
      </c>
      <c r="AT4" s="345" t="s">
        <v>4666</v>
      </c>
      <c r="AU4" s="345" t="s">
        <v>4667</v>
      </c>
      <c r="AV4" s="345" t="s">
        <v>4668</v>
      </c>
      <c r="AW4" s="345" t="s">
        <v>4669</v>
      </c>
      <c r="AX4" s="345" t="s">
        <v>4670</v>
      </c>
      <c r="AY4" s="345" t="s">
        <v>4671</v>
      </c>
      <c r="AZ4" s="345" t="s">
        <v>4672</v>
      </c>
      <c r="BA4" s="345" t="s">
        <v>4673</v>
      </c>
      <c r="BB4" s="345" t="s">
        <v>4062</v>
      </c>
      <c r="BC4" s="345" t="s">
        <v>4063</v>
      </c>
      <c r="BD4" s="345" t="s">
        <v>4064</v>
      </c>
      <c r="BE4" s="345" t="s">
        <v>4065</v>
      </c>
    </row>
    <row r="5" spans="1:57" s="342" customFormat="1" ht="57" customHeight="1" outlineLevel="1" x14ac:dyDescent="0.2">
      <c r="A5" s="340">
        <v>1</v>
      </c>
      <c r="B5" s="396" t="s">
        <v>4693</v>
      </c>
      <c r="C5" s="408"/>
      <c r="D5" s="408"/>
      <c r="E5" s="408"/>
      <c r="F5" s="350">
        <v>1034</v>
      </c>
      <c r="G5" s="351">
        <v>42566</v>
      </c>
      <c r="H5" s="352">
        <v>2366</v>
      </c>
      <c r="I5" s="353">
        <v>42781</v>
      </c>
      <c r="J5" s="373" t="s">
        <v>4680</v>
      </c>
      <c r="K5" s="343"/>
      <c r="L5" s="343"/>
      <c r="M5" s="343"/>
      <c r="N5" s="343"/>
      <c r="O5" s="343"/>
      <c r="P5" s="343"/>
      <c r="Q5" s="343"/>
      <c r="R5" s="343"/>
      <c r="S5" s="343"/>
      <c r="T5" s="343"/>
      <c r="U5" s="343"/>
      <c r="V5" s="343"/>
      <c r="W5" s="343"/>
      <c r="X5" s="343"/>
      <c r="Y5" s="343"/>
      <c r="Z5" s="343"/>
      <c r="AA5" s="343"/>
      <c r="AB5" s="343"/>
      <c r="AC5" s="343"/>
      <c r="AD5" s="343"/>
      <c r="AE5" s="343"/>
      <c r="AS5" s="346" t="e">
        <v>#N/A</v>
      </c>
      <c r="AT5" s="57" t="s">
        <v>3752</v>
      </c>
      <c r="AU5" s="346" t="s">
        <v>3752</v>
      </c>
      <c r="AV5" s="346" t="s">
        <v>3752</v>
      </c>
      <c r="AW5" s="346" t="s">
        <v>3752</v>
      </c>
      <c r="AX5" s="342" t="s">
        <v>4653</v>
      </c>
      <c r="AY5" s="342" t="s">
        <v>4653</v>
      </c>
      <c r="AZ5" s="342" t="s">
        <v>4653</v>
      </c>
      <c r="BA5" s="342" t="s">
        <v>4653</v>
      </c>
      <c r="BB5" s="346" t="s">
        <v>4653</v>
      </c>
      <c r="BC5" s="346" t="s">
        <v>4653</v>
      </c>
      <c r="BD5" s="346" t="s">
        <v>4653</v>
      </c>
      <c r="BE5" s="346" t="s">
        <v>4653</v>
      </c>
    </row>
    <row r="6" spans="1:57" s="342" customFormat="1" ht="40.5" customHeight="1" outlineLevel="1" x14ac:dyDescent="0.2">
      <c r="A6" s="372">
        <v>1</v>
      </c>
      <c r="B6" s="396" t="s">
        <v>4734</v>
      </c>
      <c r="C6" s="408"/>
      <c r="D6" s="408"/>
      <c r="E6" s="408"/>
      <c r="F6" s="354"/>
      <c r="G6" s="355"/>
      <c r="H6" s="356">
        <v>7.6999999999999999E-2</v>
      </c>
      <c r="I6" s="357">
        <v>42781</v>
      </c>
      <c r="J6" s="373" t="s">
        <v>4681</v>
      </c>
      <c r="K6" s="343"/>
      <c r="L6" s="343"/>
      <c r="M6" s="343"/>
      <c r="N6" s="343"/>
      <c r="O6" s="343"/>
      <c r="P6" s="343"/>
      <c r="Q6" s="343"/>
      <c r="R6" s="343"/>
      <c r="S6" s="343"/>
      <c r="T6" s="343"/>
      <c r="U6" s="343"/>
      <c r="V6" s="343"/>
      <c r="W6" s="343"/>
      <c r="X6" s="343"/>
      <c r="Y6" s="343"/>
      <c r="Z6" s="343"/>
      <c r="AA6" s="343"/>
      <c r="AB6" s="343"/>
      <c r="AC6" s="343"/>
      <c r="AD6" s="343"/>
      <c r="AE6" s="343"/>
      <c r="AS6" s="346" t="e">
        <v>#N/A</v>
      </c>
      <c r="AT6" s="57" t="s">
        <v>3752</v>
      </c>
      <c r="AU6" s="346" t="s">
        <v>3752</v>
      </c>
      <c r="AV6" s="346" t="s">
        <v>3752</v>
      </c>
      <c r="AW6" s="346" t="s">
        <v>3752</v>
      </c>
      <c r="AX6" s="342" t="s">
        <v>4653</v>
      </c>
      <c r="AY6" s="342" t="s">
        <v>4653</v>
      </c>
      <c r="AZ6" s="342" t="s">
        <v>4653</v>
      </c>
      <c r="BA6" s="342" t="s">
        <v>4653</v>
      </c>
      <c r="BB6" s="346" t="s">
        <v>4653</v>
      </c>
      <c r="BC6" s="346" t="s">
        <v>4653</v>
      </c>
      <c r="BD6" s="346" t="s">
        <v>4653</v>
      </c>
      <c r="BE6" s="346" t="s">
        <v>4653</v>
      </c>
    </row>
    <row r="7" spans="1:57" s="342" customFormat="1" ht="30.75" customHeight="1" outlineLevel="1" x14ac:dyDescent="0.2">
      <c r="A7" s="372">
        <v>1</v>
      </c>
      <c r="B7" s="396" t="s">
        <v>4735</v>
      </c>
      <c r="C7" s="408"/>
      <c r="D7" s="408"/>
      <c r="E7" s="408"/>
      <c r="F7" s="358"/>
      <c r="G7" s="359"/>
      <c r="H7" s="360">
        <v>2.9000000000000001E-2</v>
      </c>
      <c r="I7" s="361">
        <v>42781</v>
      </c>
      <c r="J7" s="373" t="s">
        <v>4681</v>
      </c>
      <c r="K7" s="343"/>
      <c r="L7" s="343"/>
      <c r="M7" s="343"/>
      <c r="N7" s="343"/>
      <c r="O7" s="343"/>
      <c r="P7" s="343"/>
      <c r="Q7" s="343"/>
      <c r="R7" s="343"/>
      <c r="S7" s="343"/>
      <c r="T7" s="343"/>
      <c r="U7" s="343"/>
      <c r="V7" s="343"/>
      <c r="W7" s="343"/>
      <c r="X7" s="343"/>
      <c r="Y7" s="343"/>
      <c r="Z7" s="343"/>
      <c r="AA7" s="343"/>
      <c r="AB7" s="343"/>
      <c r="AC7" s="343"/>
      <c r="AD7" s="343"/>
      <c r="AE7" s="343"/>
      <c r="AS7" s="346" t="e">
        <v>#N/A</v>
      </c>
      <c r="AT7" s="57" t="s">
        <v>3752</v>
      </c>
      <c r="AU7" s="346" t="s">
        <v>3752</v>
      </c>
      <c r="AV7" s="346" t="s">
        <v>3752</v>
      </c>
      <c r="AW7" s="346" t="s">
        <v>3752</v>
      </c>
      <c r="AX7" s="342" t="s">
        <v>4653</v>
      </c>
      <c r="AY7" s="342" t="s">
        <v>4653</v>
      </c>
      <c r="AZ7" s="342" t="s">
        <v>4653</v>
      </c>
      <c r="BA7" s="342" t="s">
        <v>4653</v>
      </c>
      <c r="BB7" s="346" t="s">
        <v>4653</v>
      </c>
      <c r="BC7" s="346" t="s">
        <v>4653</v>
      </c>
      <c r="BD7" s="346" t="s">
        <v>4653</v>
      </c>
      <c r="BE7" s="346" t="s">
        <v>4653</v>
      </c>
    </row>
    <row r="8" spans="1:57" s="342" customFormat="1" ht="42" customHeight="1" outlineLevel="1" x14ac:dyDescent="0.2">
      <c r="A8" s="372">
        <v>1</v>
      </c>
      <c r="B8" s="396" t="s">
        <v>4736</v>
      </c>
      <c r="C8" s="408"/>
      <c r="D8" s="408"/>
      <c r="E8" s="408"/>
      <c r="F8" s="350"/>
      <c r="G8" s="362"/>
      <c r="H8" s="356">
        <v>0.24199999999999999</v>
      </c>
      <c r="I8" s="357">
        <v>42781</v>
      </c>
      <c r="J8" s="373" t="s">
        <v>4681</v>
      </c>
      <c r="K8" s="343"/>
      <c r="L8" s="343"/>
      <c r="M8" s="343"/>
      <c r="N8" s="343"/>
      <c r="O8" s="343"/>
      <c r="P8" s="343"/>
      <c r="Q8" s="343"/>
      <c r="R8" s="343"/>
      <c r="S8" s="343"/>
      <c r="T8" s="343"/>
      <c r="U8" s="343"/>
      <c r="V8" s="343"/>
      <c r="W8" s="343"/>
      <c r="X8" s="343"/>
      <c r="Y8" s="343"/>
      <c r="Z8" s="343"/>
      <c r="AA8" s="343"/>
      <c r="AB8" s="343"/>
      <c r="AC8" s="343"/>
      <c r="AD8" s="343"/>
      <c r="AE8" s="343"/>
      <c r="AS8" s="346" t="e">
        <v>#N/A</v>
      </c>
      <c r="AT8" s="57" t="s">
        <v>3752</v>
      </c>
      <c r="AU8" s="346" t="s">
        <v>3752</v>
      </c>
      <c r="AV8" s="346" t="s">
        <v>3752</v>
      </c>
      <c r="AW8" s="346" t="s">
        <v>3752</v>
      </c>
      <c r="AX8" s="342" t="s">
        <v>4653</v>
      </c>
      <c r="AY8" s="342" t="s">
        <v>4653</v>
      </c>
      <c r="AZ8" s="342" t="s">
        <v>4653</v>
      </c>
      <c r="BA8" s="342" t="s">
        <v>4653</v>
      </c>
      <c r="BB8" s="346" t="s">
        <v>4653</v>
      </c>
      <c r="BC8" s="346" t="s">
        <v>4653</v>
      </c>
      <c r="BD8" s="346" t="s">
        <v>4653</v>
      </c>
      <c r="BE8" s="346" t="s">
        <v>4653</v>
      </c>
    </row>
    <row r="9" spans="1:57" s="342" customFormat="1" ht="29.25" customHeight="1" outlineLevel="1" x14ac:dyDescent="0.2">
      <c r="A9" s="340">
        <v>2</v>
      </c>
      <c r="B9" s="396" t="s">
        <v>4694</v>
      </c>
      <c r="C9" s="408"/>
      <c r="D9" s="408"/>
      <c r="E9" s="408"/>
      <c r="F9" s="363" t="s">
        <v>4674</v>
      </c>
      <c r="G9" s="364">
        <v>42415</v>
      </c>
      <c r="H9" s="363" t="s">
        <v>4675</v>
      </c>
      <c r="I9" s="364">
        <v>42781</v>
      </c>
      <c r="J9" s="373" t="s">
        <v>4682</v>
      </c>
      <c r="K9" s="343"/>
      <c r="L9" s="343"/>
      <c r="M9" s="343"/>
      <c r="N9" s="343"/>
      <c r="O9" s="343"/>
      <c r="P9" s="343"/>
      <c r="Q9" s="343"/>
      <c r="R9" s="343"/>
      <c r="S9" s="343"/>
      <c r="T9" s="343"/>
      <c r="U9" s="343"/>
      <c r="V9" s="343"/>
      <c r="W9" s="343"/>
      <c r="X9" s="343"/>
      <c r="Y9" s="343"/>
      <c r="Z9" s="343"/>
      <c r="AA9" s="343"/>
      <c r="AB9" s="343"/>
      <c r="AC9" s="343"/>
      <c r="AD9" s="343"/>
      <c r="AE9" s="343"/>
      <c r="AS9" s="346" t="e">
        <v>#N/A</v>
      </c>
      <c r="AT9" s="57" t="s">
        <v>3752</v>
      </c>
      <c r="AU9" s="346" t="s">
        <v>3752</v>
      </c>
      <c r="AV9" s="346" t="s">
        <v>3752</v>
      </c>
      <c r="AW9" s="346" t="s">
        <v>3752</v>
      </c>
      <c r="AX9" s="342" t="s">
        <v>4653</v>
      </c>
      <c r="AY9" s="342" t="s">
        <v>4653</v>
      </c>
      <c r="AZ9" s="342" t="s">
        <v>4653</v>
      </c>
      <c r="BA9" s="342" t="s">
        <v>4653</v>
      </c>
      <c r="BB9" s="346" t="s">
        <v>4653</v>
      </c>
      <c r="BC9" s="346" t="s">
        <v>4653</v>
      </c>
      <c r="BD9" s="346" t="s">
        <v>4653</v>
      </c>
      <c r="BE9" s="346"/>
    </row>
    <row r="10" spans="1:57" s="342" customFormat="1" ht="33" customHeight="1" outlineLevel="1" x14ac:dyDescent="0.2">
      <c r="A10" s="340">
        <v>2</v>
      </c>
      <c r="B10" s="396" t="s">
        <v>4695</v>
      </c>
      <c r="C10" s="408"/>
      <c r="D10" s="408"/>
      <c r="E10" s="408"/>
      <c r="F10" s="363" t="s">
        <v>4676</v>
      </c>
      <c r="G10" s="364">
        <v>42415</v>
      </c>
      <c r="H10" s="363" t="s">
        <v>4677</v>
      </c>
      <c r="I10" s="364">
        <v>42781</v>
      </c>
      <c r="J10" s="373" t="s">
        <v>4682</v>
      </c>
      <c r="K10" s="343"/>
      <c r="L10" s="343"/>
      <c r="M10" s="343"/>
      <c r="N10" s="343"/>
      <c r="O10" s="343"/>
      <c r="P10" s="343"/>
      <c r="Q10" s="343"/>
      <c r="R10" s="343"/>
      <c r="S10" s="343"/>
      <c r="T10" s="343"/>
      <c r="U10" s="343"/>
      <c r="V10" s="343"/>
      <c r="W10" s="343"/>
      <c r="X10" s="343"/>
      <c r="Y10" s="343"/>
      <c r="Z10" s="343"/>
      <c r="AA10" s="343"/>
      <c r="AB10" s="343"/>
      <c r="AC10" s="343"/>
      <c r="AD10" s="343"/>
      <c r="AE10" s="343"/>
      <c r="AS10" s="346" t="e">
        <v>#N/A</v>
      </c>
      <c r="AT10" s="57" t="s">
        <v>3752</v>
      </c>
      <c r="AU10" s="346" t="s">
        <v>3752</v>
      </c>
      <c r="AV10" s="346" t="s">
        <v>3752</v>
      </c>
      <c r="AW10" s="346" t="s">
        <v>3752</v>
      </c>
      <c r="AX10" s="342" t="s">
        <v>4653</v>
      </c>
      <c r="AY10" s="342" t="s">
        <v>4653</v>
      </c>
      <c r="AZ10" s="342" t="s">
        <v>4653</v>
      </c>
      <c r="BA10" s="342" t="s">
        <v>4653</v>
      </c>
      <c r="BB10" s="346" t="s">
        <v>4653</v>
      </c>
      <c r="BC10" s="346" t="s">
        <v>4653</v>
      </c>
      <c r="BD10" s="346" t="s">
        <v>4653</v>
      </c>
      <c r="BE10" s="346"/>
    </row>
    <row r="11" spans="1:57" s="344" customFormat="1" ht="15" customHeight="1" x14ac:dyDescent="0.2">
      <c r="A11" s="405" t="s">
        <v>550</v>
      </c>
      <c r="B11" s="385" t="s">
        <v>59</v>
      </c>
      <c r="C11" s="385"/>
      <c r="D11" s="385"/>
      <c r="E11" s="385"/>
      <c r="F11" s="385" t="s">
        <v>19</v>
      </c>
      <c r="G11" s="385"/>
      <c r="H11" s="385"/>
      <c r="I11" s="385"/>
      <c r="J11" s="385"/>
      <c r="K11" s="347"/>
      <c r="L11" s="347"/>
      <c r="M11" s="347"/>
      <c r="N11" s="347"/>
      <c r="O11" s="347"/>
      <c r="P11" s="347"/>
      <c r="Q11" s="347"/>
      <c r="R11" s="347"/>
      <c r="S11" s="347"/>
      <c r="T11" s="347"/>
      <c r="U11" s="347"/>
      <c r="V11" s="347"/>
      <c r="W11" s="347"/>
      <c r="X11" s="347"/>
      <c r="Y11" s="347"/>
      <c r="Z11" s="347"/>
      <c r="AA11" s="347"/>
      <c r="AB11" s="347"/>
      <c r="AC11" s="347"/>
      <c r="AD11" s="347"/>
      <c r="AE11" s="347"/>
    </row>
    <row r="12" spans="1:57" s="344" customFormat="1" ht="15" customHeight="1" x14ac:dyDescent="0.2">
      <c r="A12" s="405"/>
      <c r="B12" s="385"/>
      <c r="C12" s="385"/>
      <c r="D12" s="385"/>
      <c r="E12" s="385"/>
      <c r="F12" s="385">
        <v>2015</v>
      </c>
      <c r="G12" s="385" t="s">
        <v>16</v>
      </c>
      <c r="H12" s="385">
        <v>2016</v>
      </c>
      <c r="I12" s="385" t="s">
        <v>16</v>
      </c>
      <c r="J12" s="386" t="s">
        <v>4683</v>
      </c>
      <c r="K12" s="347"/>
      <c r="L12" s="347"/>
      <c r="M12" s="347"/>
      <c r="N12" s="347"/>
      <c r="O12" s="347"/>
      <c r="P12" s="347"/>
      <c r="Q12" s="347"/>
      <c r="R12" s="347"/>
      <c r="S12" s="347"/>
      <c r="T12" s="347"/>
      <c r="U12" s="347"/>
      <c r="V12" s="347"/>
      <c r="W12" s="347"/>
      <c r="X12" s="347"/>
      <c r="Y12" s="347"/>
      <c r="Z12" s="347"/>
      <c r="AA12" s="347"/>
      <c r="AB12" s="347"/>
      <c r="AC12" s="347"/>
      <c r="AD12" s="347"/>
      <c r="AE12" s="347"/>
      <c r="AP12" s="348"/>
    </row>
    <row r="13" spans="1:57" s="344" customFormat="1" ht="25.5" x14ac:dyDescent="0.2">
      <c r="A13" s="406"/>
      <c r="B13" s="407"/>
      <c r="C13" s="407"/>
      <c r="D13" s="407"/>
      <c r="E13" s="407"/>
      <c r="F13" s="385"/>
      <c r="G13" s="385"/>
      <c r="H13" s="385"/>
      <c r="I13" s="385"/>
      <c r="J13" s="387"/>
      <c r="K13" s="347"/>
      <c r="L13" s="347"/>
      <c r="M13" s="347"/>
      <c r="N13" s="347"/>
      <c r="O13" s="347"/>
      <c r="P13" s="347"/>
      <c r="Q13" s="347"/>
      <c r="R13" s="347"/>
      <c r="S13" s="347"/>
      <c r="T13" s="347"/>
      <c r="U13" s="347"/>
      <c r="V13" s="347"/>
      <c r="W13" s="347"/>
      <c r="X13" s="347"/>
      <c r="Y13" s="347"/>
      <c r="Z13" s="347"/>
      <c r="AA13" s="347"/>
      <c r="AB13" s="347"/>
      <c r="AC13" s="347"/>
      <c r="AD13" s="347"/>
      <c r="AE13" s="347"/>
      <c r="AS13" s="345" t="s">
        <v>2311</v>
      </c>
      <c r="AT13" s="345" t="s">
        <v>4666</v>
      </c>
      <c r="AU13" s="345" t="s">
        <v>4667</v>
      </c>
      <c r="AV13" s="345" t="s">
        <v>4668</v>
      </c>
      <c r="AW13" s="345" t="s">
        <v>4669</v>
      </c>
      <c r="AX13" s="345" t="s">
        <v>4670</v>
      </c>
      <c r="AY13" s="345" t="s">
        <v>4671</v>
      </c>
      <c r="AZ13" s="345" t="s">
        <v>4672</v>
      </c>
      <c r="BA13" s="345" t="s">
        <v>4673</v>
      </c>
      <c r="BB13" s="345" t="s">
        <v>4062</v>
      </c>
      <c r="BC13" s="345" t="s">
        <v>4063</v>
      </c>
      <c r="BD13" s="345" t="s">
        <v>4064</v>
      </c>
      <c r="BE13" s="345" t="s">
        <v>4065</v>
      </c>
    </row>
    <row r="14" spans="1:57" s="342" customFormat="1" ht="68.25" customHeight="1" outlineLevel="1" x14ac:dyDescent="0.2">
      <c r="A14" s="340" t="s">
        <v>4678</v>
      </c>
      <c r="B14" s="396" t="s">
        <v>4705</v>
      </c>
      <c r="C14" s="396"/>
      <c r="D14" s="396"/>
      <c r="E14" s="396"/>
      <c r="F14" s="365">
        <v>0.9</v>
      </c>
      <c r="G14" s="366">
        <v>42415</v>
      </c>
      <c r="H14" s="365">
        <v>0.95</v>
      </c>
      <c r="I14" s="367">
        <v>42781</v>
      </c>
      <c r="J14" s="373" t="s">
        <v>4684</v>
      </c>
      <c r="K14" s="349"/>
      <c r="L14" s="349"/>
      <c r="M14" s="349"/>
      <c r="N14" s="349"/>
      <c r="O14" s="349"/>
      <c r="P14" s="349"/>
      <c r="Q14" s="349"/>
      <c r="R14" s="349"/>
      <c r="S14" s="349"/>
      <c r="T14" s="349"/>
      <c r="U14" s="349"/>
      <c r="V14" s="349"/>
      <c r="W14" s="349"/>
      <c r="X14" s="349"/>
      <c r="Y14" s="349"/>
      <c r="Z14" s="349"/>
      <c r="AA14" s="349"/>
      <c r="AB14" s="349"/>
      <c r="AC14" s="349"/>
      <c r="AD14" s="349"/>
      <c r="AE14" s="349"/>
      <c r="AS14" s="346" t="e">
        <v>#N/A</v>
      </c>
      <c r="AT14" s="57" t="s">
        <v>3752</v>
      </c>
      <c r="AU14" s="346" t="s">
        <v>3752</v>
      </c>
      <c r="AV14" s="346" t="s">
        <v>3752</v>
      </c>
      <c r="AW14" s="346" t="s">
        <v>3752</v>
      </c>
      <c r="AX14" s="342" t="s">
        <v>4653</v>
      </c>
      <c r="AY14" s="342" t="s">
        <v>4653</v>
      </c>
      <c r="AZ14" s="342" t="s">
        <v>4653</v>
      </c>
      <c r="BA14" s="342" t="s">
        <v>4653</v>
      </c>
      <c r="BB14" s="346" t="s">
        <v>4653</v>
      </c>
      <c r="BC14" s="346" t="s">
        <v>4653</v>
      </c>
      <c r="BD14" s="346" t="s">
        <v>4653</v>
      </c>
      <c r="BE14" s="346" t="s">
        <v>4653</v>
      </c>
    </row>
    <row r="15" spans="1:57" s="342" customFormat="1" ht="71.25" customHeight="1" outlineLevel="1" x14ac:dyDescent="0.2">
      <c r="A15" s="340">
        <v>1</v>
      </c>
      <c r="B15" s="396" t="s">
        <v>4719</v>
      </c>
      <c r="C15" s="396"/>
      <c r="D15" s="396"/>
      <c r="E15" s="396"/>
      <c r="F15" s="365"/>
      <c r="G15" s="368"/>
      <c r="H15" s="365">
        <v>0.95</v>
      </c>
      <c r="I15" s="367">
        <v>42781</v>
      </c>
      <c r="J15" s="373" t="s">
        <v>4681</v>
      </c>
      <c r="K15" s="349"/>
      <c r="L15" s="349"/>
      <c r="M15" s="349"/>
      <c r="N15" s="349"/>
      <c r="O15" s="349"/>
      <c r="P15" s="349"/>
      <c r="Q15" s="349"/>
      <c r="R15" s="349"/>
      <c r="S15" s="349"/>
      <c r="T15" s="349"/>
      <c r="U15" s="349"/>
      <c r="V15" s="349"/>
      <c r="W15" s="349"/>
      <c r="X15" s="349"/>
      <c r="Y15" s="349"/>
      <c r="Z15" s="349"/>
      <c r="AA15" s="349"/>
      <c r="AB15" s="349"/>
      <c r="AC15" s="349"/>
      <c r="AD15" s="349"/>
      <c r="AE15" s="349"/>
      <c r="AS15" s="346" t="e">
        <v>#N/A</v>
      </c>
      <c r="AT15" s="57" t="s">
        <v>3752</v>
      </c>
      <c r="AU15" s="346" t="s">
        <v>3752</v>
      </c>
      <c r="AV15" s="346" t="s">
        <v>3752</v>
      </c>
      <c r="AW15" s="346" t="s">
        <v>3752</v>
      </c>
      <c r="AX15" s="342" t="s">
        <v>4653</v>
      </c>
      <c r="AY15" s="342" t="s">
        <v>4653</v>
      </c>
      <c r="AZ15" s="342" t="s">
        <v>4653</v>
      </c>
      <c r="BA15" s="342" t="s">
        <v>4653</v>
      </c>
      <c r="BB15" s="346" t="s">
        <v>4653</v>
      </c>
      <c r="BC15" s="346" t="s">
        <v>4653</v>
      </c>
      <c r="BD15" s="346" t="s">
        <v>4653</v>
      </c>
      <c r="BE15" s="346" t="s">
        <v>4653</v>
      </c>
    </row>
    <row r="16" spans="1:57" s="342" customFormat="1" ht="55.5" customHeight="1" outlineLevel="1" x14ac:dyDescent="0.2">
      <c r="A16" s="340">
        <v>1</v>
      </c>
      <c r="B16" s="396" t="s">
        <v>4720</v>
      </c>
      <c r="C16" s="396"/>
      <c r="D16" s="396"/>
      <c r="E16" s="396"/>
      <c r="F16" s="365"/>
      <c r="G16" s="368"/>
      <c r="H16" s="365">
        <v>0.99</v>
      </c>
      <c r="I16" s="367">
        <v>42781</v>
      </c>
      <c r="J16" s="373" t="s">
        <v>4681</v>
      </c>
      <c r="K16" s="349"/>
      <c r="L16" s="349"/>
      <c r="M16" s="349"/>
      <c r="N16" s="349"/>
      <c r="O16" s="349"/>
      <c r="P16" s="349"/>
      <c r="Q16" s="349"/>
      <c r="R16" s="349"/>
      <c r="S16" s="349"/>
      <c r="T16" s="349"/>
      <c r="U16" s="349"/>
      <c r="V16" s="349"/>
      <c r="W16" s="349"/>
      <c r="X16" s="349"/>
      <c r="Y16" s="349"/>
      <c r="Z16" s="349"/>
      <c r="AA16" s="349"/>
      <c r="AB16" s="349"/>
      <c r="AC16" s="349"/>
      <c r="AD16" s="349"/>
      <c r="AE16" s="349"/>
      <c r="AS16" s="346" t="e">
        <v>#N/A</v>
      </c>
      <c r="AT16" s="57" t="s">
        <v>3752</v>
      </c>
      <c r="AU16" s="346" t="s">
        <v>3752</v>
      </c>
      <c r="AV16" s="346" t="s">
        <v>3752</v>
      </c>
      <c r="AW16" s="346" t="s">
        <v>3752</v>
      </c>
      <c r="AX16" s="342" t="s">
        <v>4653</v>
      </c>
      <c r="AY16" s="342" t="s">
        <v>4653</v>
      </c>
      <c r="AZ16" s="342" t="s">
        <v>4653</v>
      </c>
      <c r="BA16" s="342" t="s">
        <v>4653</v>
      </c>
      <c r="BB16" s="346" t="s">
        <v>4653</v>
      </c>
      <c r="BC16" s="346" t="s">
        <v>4653</v>
      </c>
      <c r="BD16" s="346" t="s">
        <v>4653</v>
      </c>
      <c r="BE16" s="346" t="s">
        <v>4653</v>
      </c>
    </row>
    <row r="17" spans="1:57" s="342" customFormat="1" ht="69" customHeight="1" outlineLevel="1" x14ac:dyDescent="0.2">
      <c r="A17" s="340">
        <v>1</v>
      </c>
      <c r="B17" s="396" t="s">
        <v>4721</v>
      </c>
      <c r="C17" s="396"/>
      <c r="D17" s="396"/>
      <c r="E17" s="396"/>
      <c r="F17" s="369"/>
      <c r="G17" s="370"/>
      <c r="H17" s="365">
        <v>0.95</v>
      </c>
      <c r="I17" s="367">
        <v>42781</v>
      </c>
      <c r="J17" s="373" t="s">
        <v>4681</v>
      </c>
      <c r="K17" s="349"/>
      <c r="L17" s="349"/>
      <c r="M17" s="349"/>
      <c r="N17" s="349"/>
      <c r="O17" s="349"/>
      <c r="P17" s="349"/>
      <c r="Q17" s="349"/>
      <c r="R17" s="349"/>
      <c r="S17" s="349"/>
      <c r="T17" s="349"/>
      <c r="U17" s="349"/>
      <c r="V17" s="349"/>
      <c r="W17" s="349"/>
      <c r="X17" s="349"/>
      <c r="Y17" s="349"/>
      <c r="Z17" s="349"/>
      <c r="AA17" s="349"/>
      <c r="AB17" s="349"/>
      <c r="AC17" s="349"/>
      <c r="AD17" s="349"/>
      <c r="AE17" s="349"/>
      <c r="AS17" s="346" t="e">
        <v>#N/A</v>
      </c>
      <c r="AT17" s="57" t="s">
        <v>3752</v>
      </c>
      <c r="AU17" s="346" t="s">
        <v>3752</v>
      </c>
      <c r="AV17" s="346" t="s">
        <v>3752</v>
      </c>
      <c r="AW17" s="346" t="s">
        <v>3752</v>
      </c>
      <c r="AX17" s="342" t="s">
        <v>4653</v>
      </c>
      <c r="AY17" s="342" t="s">
        <v>4653</v>
      </c>
      <c r="AZ17" s="342" t="s">
        <v>4653</v>
      </c>
      <c r="BA17" s="342" t="s">
        <v>4653</v>
      </c>
      <c r="BB17" s="346" t="s">
        <v>4653</v>
      </c>
      <c r="BC17" s="346" t="s">
        <v>4653</v>
      </c>
      <c r="BD17" s="346" t="s">
        <v>4653</v>
      </c>
      <c r="BE17" s="346" t="s">
        <v>4653</v>
      </c>
    </row>
    <row r="18" spans="1:57" s="342" customFormat="1" ht="68.25" customHeight="1" outlineLevel="1" x14ac:dyDescent="0.2">
      <c r="A18" s="340">
        <v>1</v>
      </c>
      <c r="B18" s="396" t="s">
        <v>4722</v>
      </c>
      <c r="C18" s="396"/>
      <c r="D18" s="396"/>
      <c r="E18" s="396"/>
      <c r="F18" s="365"/>
      <c r="G18" s="368"/>
      <c r="H18" s="365">
        <v>0.82</v>
      </c>
      <c r="I18" s="367">
        <v>42781</v>
      </c>
      <c r="J18" s="373" t="s">
        <v>4681</v>
      </c>
      <c r="K18" s="349"/>
      <c r="L18" s="349"/>
      <c r="M18" s="349"/>
      <c r="N18" s="349"/>
      <c r="O18" s="349"/>
      <c r="P18" s="349"/>
      <c r="Q18" s="349"/>
      <c r="R18" s="349"/>
      <c r="S18" s="349"/>
      <c r="T18" s="349"/>
      <c r="U18" s="349"/>
      <c r="V18" s="349"/>
      <c r="W18" s="349"/>
      <c r="X18" s="349"/>
      <c r="Y18" s="349"/>
      <c r="Z18" s="349"/>
      <c r="AA18" s="349"/>
      <c r="AB18" s="349"/>
      <c r="AC18" s="349"/>
      <c r="AD18" s="349"/>
      <c r="AE18" s="349"/>
      <c r="AS18" s="346" t="e">
        <v>#N/A</v>
      </c>
      <c r="AT18" s="57" t="s">
        <v>3752</v>
      </c>
      <c r="AU18" s="346" t="s">
        <v>3752</v>
      </c>
      <c r="AV18" s="346" t="s">
        <v>3752</v>
      </c>
      <c r="AW18" s="346" t="s">
        <v>3752</v>
      </c>
      <c r="AX18" s="342" t="s">
        <v>4653</v>
      </c>
      <c r="AY18" s="342" t="s">
        <v>4653</v>
      </c>
      <c r="AZ18" s="342" t="s">
        <v>4653</v>
      </c>
      <c r="BA18" s="342" t="s">
        <v>4653</v>
      </c>
      <c r="BB18" s="346" t="s">
        <v>4653</v>
      </c>
      <c r="BC18" s="346" t="s">
        <v>4653</v>
      </c>
      <c r="BD18" s="346" t="s">
        <v>4653</v>
      </c>
      <c r="BE18" s="346" t="s">
        <v>4653</v>
      </c>
    </row>
    <row r="19" spans="1:57" s="342" customFormat="1" ht="78.75" customHeight="1" outlineLevel="1" x14ac:dyDescent="0.2">
      <c r="A19" s="340">
        <v>1</v>
      </c>
      <c r="B19" s="396" t="s">
        <v>4738</v>
      </c>
      <c r="C19" s="396"/>
      <c r="D19" s="396"/>
      <c r="E19" s="396"/>
      <c r="F19" s="365"/>
      <c r="G19" s="368"/>
      <c r="H19" s="365">
        <v>0.72</v>
      </c>
      <c r="I19" s="367">
        <v>42781</v>
      </c>
      <c r="J19" s="373" t="s">
        <v>4681</v>
      </c>
      <c r="K19" s="349"/>
      <c r="L19" s="349"/>
      <c r="M19" s="349"/>
      <c r="N19" s="349"/>
      <c r="O19" s="349"/>
      <c r="P19" s="349"/>
      <c r="Q19" s="349"/>
      <c r="R19" s="349"/>
      <c r="S19" s="349"/>
      <c r="T19" s="349"/>
      <c r="U19" s="349"/>
      <c r="V19" s="349"/>
      <c r="W19" s="349"/>
      <c r="X19" s="349"/>
      <c r="Y19" s="349"/>
      <c r="Z19" s="349"/>
      <c r="AA19" s="349"/>
      <c r="AB19" s="349"/>
      <c r="AC19" s="349"/>
      <c r="AD19" s="349"/>
      <c r="AE19" s="349"/>
      <c r="AS19" s="346" t="e">
        <v>#N/A</v>
      </c>
      <c r="AT19" s="57" t="s">
        <v>3752</v>
      </c>
      <c r="AU19" s="346" t="s">
        <v>3752</v>
      </c>
      <c r="AV19" s="346" t="s">
        <v>3752</v>
      </c>
      <c r="AW19" s="346" t="s">
        <v>3752</v>
      </c>
      <c r="AX19" s="342" t="s">
        <v>4653</v>
      </c>
      <c r="AY19" s="342" t="s">
        <v>4653</v>
      </c>
      <c r="AZ19" s="342" t="s">
        <v>4653</v>
      </c>
      <c r="BA19" s="342" t="s">
        <v>4653</v>
      </c>
      <c r="BB19" s="346" t="s">
        <v>4653</v>
      </c>
      <c r="BC19" s="346" t="s">
        <v>4653</v>
      </c>
      <c r="BD19" s="346" t="s">
        <v>4653</v>
      </c>
      <c r="BE19" s="346" t="s">
        <v>4653</v>
      </c>
    </row>
    <row r="20" spans="1:57" s="342" customFormat="1" ht="78" customHeight="1" outlineLevel="1" x14ac:dyDescent="0.2">
      <c r="A20" s="340" t="s">
        <v>4679</v>
      </c>
      <c r="B20" s="396" t="s">
        <v>4696</v>
      </c>
      <c r="C20" s="396"/>
      <c r="D20" s="396"/>
      <c r="E20" s="396"/>
      <c r="F20" s="371">
        <v>0.94</v>
      </c>
      <c r="G20" s="366">
        <v>42415</v>
      </c>
      <c r="H20" s="365">
        <v>0.95</v>
      </c>
      <c r="I20" s="367">
        <v>42781</v>
      </c>
      <c r="J20" s="373" t="s">
        <v>4682</v>
      </c>
      <c r="K20" s="349"/>
      <c r="L20" s="349"/>
      <c r="M20" s="349"/>
      <c r="N20" s="349"/>
      <c r="O20" s="349"/>
      <c r="P20" s="349"/>
      <c r="Q20" s="349"/>
      <c r="R20" s="349"/>
      <c r="S20" s="349"/>
      <c r="T20" s="349"/>
      <c r="U20" s="349"/>
      <c r="V20" s="349"/>
      <c r="W20" s="349"/>
      <c r="X20" s="349"/>
      <c r="Y20" s="349"/>
      <c r="Z20" s="349"/>
      <c r="AA20" s="349"/>
      <c r="AB20" s="349"/>
      <c r="AC20" s="349"/>
      <c r="AD20" s="349"/>
      <c r="AE20" s="349"/>
      <c r="AS20" s="346" t="e">
        <v>#VALUE!</v>
      </c>
      <c r="AT20" s="57" t="s">
        <v>3752</v>
      </c>
      <c r="AU20" s="346" t="s">
        <v>3752</v>
      </c>
      <c r="AV20" s="346" t="s">
        <v>3752</v>
      </c>
      <c r="AW20" s="346" t="s">
        <v>3752</v>
      </c>
      <c r="AX20" s="342" t="s">
        <v>4653</v>
      </c>
      <c r="AY20" s="342" t="s">
        <v>4653</v>
      </c>
      <c r="AZ20" s="342" t="s">
        <v>4653</v>
      </c>
      <c r="BA20" s="342" t="s">
        <v>4653</v>
      </c>
      <c r="BB20" s="346" t="s">
        <v>4653</v>
      </c>
      <c r="BC20" s="346" t="s">
        <v>4653</v>
      </c>
      <c r="BD20" s="346" t="s">
        <v>4653</v>
      </c>
      <c r="BE20" s="346" t="s">
        <v>4653</v>
      </c>
    </row>
    <row r="21" spans="1:57" s="342" customFormat="1" ht="43.5" customHeight="1" outlineLevel="1" x14ac:dyDescent="0.2">
      <c r="A21" s="340">
        <v>4</v>
      </c>
      <c r="B21" s="396" t="s">
        <v>4737</v>
      </c>
      <c r="C21" s="396"/>
      <c r="D21" s="396"/>
      <c r="E21" s="396"/>
      <c r="F21" s="365">
        <v>0.83</v>
      </c>
      <c r="G21" s="367">
        <v>42781</v>
      </c>
      <c r="H21" s="365">
        <v>0.85</v>
      </c>
      <c r="I21" s="367">
        <v>42781</v>
      </c>
      <c r="J21" s="373" t="s">
        <v>4682</v>
      </c>
      <c r="K21" s="349"/>
      <c r="L21" s="349"/>
      <c r="M21" s="349"/>
      <c r="N21" s="349"/>
      <c r="O21" s="349"/>
      <c r="P21" s="349"/>
      <c r="Q21" s="349"/>
      <c r="R21" s="349"/>
      <c r="S21" s="349"/>
      <c r="T21" s="349"/>
      <c r="U21" s="349"/>
      <c r="V21" s="349"/>
      <c r="W21" s="349"/>
      <c r="X21" s="349"/>
      <c r="Y21" s="349"/>
      <c r="Z21" s="349"/>
      <c r="AA21" s="349"/>
      <c r="AB21" s="349"/>
      <c r="AC21" s="349"/>
      <c r="AD21" s="349"/>
      <c r="AE21" s="349"/>
      <c r="AS21" s="346" t="e">
        <v>#N/A</v>
      </c>
      <c r="AT21" s="57" t="s">
        <v>3752</v>
      </c>
      <c r="AU21" s="346" t="s">
        <v>3752</v>
      </c>
      <c r="AV21" s="346" t="s">
        <v>3752</v>
      </c>
      <c r="AW21" s="346" t="s">
        <v>3752</v>
      </c>
      <c r="AX21" s="342" t="s">
        <v>4653</v>
      </c>
      <c r="AY21" s="342" t="s">
        <v>4653</v>
      </c>
      <c r="AZ21" s="342" t="s">
        <v>4653</v>
      </c>
      <c r="BA21" s="342" t="s">
        <v>4653</v>
      </c>
      <c r="BB21" s="346" t="s">
        <v>4653</v>
      </c>
      <c r="BC21" s="346" t="s">
        <v>4653</v>
      </c>
      <c r="BD21" s="346" t="s">
        <v>4653</v>
      </c>
      <c r="BE21" s="346" t="s">
        <v>4653</v>
      </c>
    </row>
    <row r="22" spans="1:57" s="319" customFormat="1" ht="20.25" customHeight="1" x14ac:dyDescent="0.2">
      <c r="A22" s="320"/>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41"/>
    </row>
    <row r="23" spans="1:57" ht="23.25" customHeight="1" x14ac:dyDescent="0.2">
      <c r="A23" s="393" t="s">
        <v>4279</v>
      </c>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row>
    <row r="24" spans="1:57" x14ac:dyDescent="0.2">
      <c r="A24" s="322"/>
      <c r="B24" s="323"/>
      <c r="C24" s="323"/>
      <c r="D24" s="323"/>
      <c r="E24" s="323"/>
      <c r="F24" s="323"/>
      <c r="G24" s="323"/>
      <c r="H24" s="323"/>
      <c r="I24" s="323"/>
      <c r="J24" s="323"/>
      <c r="K24" s="323"/>
      <c r="L24" s="323"/>
      <c r="M24" s="323"/>
      <c r="N24" s="323"/>
      <c r="O24" s="324"/>
      <c r="P24" s="324"/>
      <c r="Q24" s="324"/>
      <c r="R24" s="324"/>
      <c r="S24" s="324"/>
      <c r="T24" s="324"/>
      <c r="U24" s="324"/>
      <c r="V24" s="324"/>
      <c r="W24" s="324"/>
      <c r="X24" s="324"/>
      <c r="Y24" s="324"/>
    </row>
    <row r="25" spans="1:57" ht="27.75" customHeight="1" x14ac:dyDescent="0.2">
      <c r="A25" s="434" t="s">
        <v>4707</v>
      </c>
      <c r="B25" s="434"/>
      <c r="C25" s="434"/>
      <c r="D25" s="433" t="s">
        <v>3401</v>
      </c>
      <c r="E25" s="433"/>
      <c r="F25" s="325"/>
      <c r="G25" s="326"/>
      <c r="H25" s="326"/>
      <c r="I25" s="326"/>
      <c r="J25" s="326"/>
      <c r="K25" s="326"/>
      <c r="L25" s="326"/>
      <c r="M25" s="326"/>
      <c r="N25" s="326"/>
      <c r="O25" s="326"/>
      <c r="P25" s="326"/>
      <c r="Q25" s="326"/>
      <c r="R25" s="326"/>
      <c r="S25" s="326"/>
      <c r="T25" s="326"/>
      <c r="U25" s="326"/>
      <c r="V25" s="326"/>
      <c r="W25" s="326"/>
      <c r="X25" s="326"/>
      <c r="Y25" s="326"/>
    </row>
    <row r="26" spans="1:57" s="321" customFormat="1" ht="12.75" customHeight="1" outlineLevel="1" x14ac:dyDescent="0.2">
      <c r="A26" s="385" t="s">
        <v>1442</v>
      </c>
      <c r="B26" s="385"/>
      <c r="C26" s="385"/>
      <c r="D26" s="385" t="s">
        <v>4583</v>
      </c>
      <c r="E26" s="385" t="s">
        <v>4591</v>
      </c>
      <c r="F26" s="385"/>
      <c r="G26" s="385" t="s">
        <v>3753</v>
      </c>
      <c r="H26" s="385"/>
      <c r="I26" s="412" t="s">
        <v>19</v>
      </c>
      <c r="J26" s="413"/>
      <c r="K26" s="413"/>
      <c r="L26" s="413"/>
      <c r="M26" s="413"/>
      <c r="N26" s="413"/>
      <c r="O26" s="413"/>
      <c r="P26" s="413"/>
      <c r="Q26" s="413"/>
      <c r="R26" s="413"/>
      <c r="S26" s="413"/>
      <c r="T26" s="413"/>
      <c r="U26" s="413"/>
      <c r="V26" s="413"/>
      <c r="W26" s="413"/>
      <c r="X26" s="414"/>
      <c r="Y26" s="386" t="s">
        <v>4683</v>
      </c>
    </row>
    <row r="27" spans="1:57" s="321" customFormat="1" outlineLevel="1" x14ac:dyDescent="0.2">
      <c r="A27" s="385"/>
      <c r="B27" s="385"/>
      <c r="C27" s="385"/>
      <c r="D27" s="385"/>
      <c r="E27" s="385"/>
      <c r="F27" s="385"/>
      <c r="G27" s="385"/>
      <c r="H27" s="385"/>
      <c r="I27" s="415"/>
      <c r="J27" s="416"/>
      <c r="K27" s="416"/>
      <c r="L27" s="416"/>
      <c r="M27" s="416"/>
      <c r="N27" s="416"/>
      <c r="O27" s="416"/>
      <c r="P27" s="416"/>
      <c r="Q27" s="416"/>
      <c r="R27" s="416"/>
      <c r="S27" s="416"/>
      <c r="T27" s="416"/>
      <c r="U27" s="416"/>
      <c r="V27" s="416"/>
      <c r="W27" s="416"/>
      <c r="X27" s="417"/>
      <c r="Y27" s="398"/>
    </row>
    <row r="28" spans="1:57" s="321" customFormat="1" ht="15" customHeight="1" outlineLevel="1" x14ac:dyDescent="0.2">
      <c r="A28" s="385"/>
      <c r="B28" s="385"/>
      <c r="C28" s="385"/>
      <c r="D28" s="385"/>
      <c r="E28" s="385"/>
      <c r="F28" s="385"/>
      <c r="G28" s="385"/>
      <c r="H28" s="385"/>
      <c r="I28" s="388" t="s">
        <v>4656</v>
      </c>
      <c r="J28" s="388"/>
      <c r="K28" s="388" t="s">
        <v>4657</v>
      </c>
      <c r="L28" s="388"/>
      <c r="M28" s="388" t="s">
        <v>4658</v>
      </c>
      <c r="N28" s="388"/>
      <c r="O28" s="388" t="s">
        <v>4659</v>
      </c>
      <c r="P28" s="388"/>
      <c r="Q28" s="388" t="s">
        <v>4660</v>
      </c>
      <c r="R28" s="388"/>
      <c r="S28" s="388" t="s">
        <v>4661</v>
      </c>
      <c r="T28" s="388"/>
      <c r="U28" s="388" t="s">
        <v>4662</v>
      </c>
      <c r="V28" s="388"/>
      <c r="W28" s="388" t="s">
        <v>4651</v>
      </c>
      <c r="X28" s="388"/>
      <c r="Y28" s="398"/>
    </row>
    <row r="29" spans="1:57" s="321" customFormat="1" outlineLevel="1" x14ac:dyDescent="0.2">
      <c r="A29" s="385"/>
      <c r="B29" s="385"/>
      <c r="C29" s="385"/>
      <c r="D29" s="385"/>
      <c r="E29" s="385"/>
      <c r="F29" s="385" t="s">
        <v>9</v>
      </c>
      <c r="G29" s="385"/>
      <c r="H29" s="385"/>
      <c r="I29" s="317" t="s">
        <v>15</v>
      </c>
      <c r="J29" s="399" t="s">
        <v>14</v>
      </c>
      <c r="K29" s="317" t="s">
        <v>15</v>
      </c>
      <c r="L29" s="399" t="s">
        <v>14</v>
      </c>
      <c r="M29" s="316" t="s">
        <v>15</v>
      </c>
      <c r="N29" s="404" t="s">
        <v>14</v>
      </c>
      <c r="O29" s="317" t="s">
        <v>15</v>
      </c>
      <c r="P29" s="399" t="s">
        <v>14</v>
      </c>
      <c r="Q29" s="316" t="s">
        <v>15</v>
      </c>
      <c r="R29" s="404" t="s">
        <v>14</v>
      </c>
      <c r="S29" s="317" t="s">
        <v>15</v>
      </c>
      <c r="T29" s="399" t="s">
        <v>14</v>
      </c>
      <c r="U29" s="316" t="s">
        <v>15</v>
      </c>
      <c r="V29" s="404" t="s">
        <v>14</v>
      </c>
      <c r="W29" s="316" t="s">
        <v>15</v>
      </c>
      <c r="X29" s="404" t="s">
        <v>14</v>
      </c>
      <c r="Y29" s="398"/>
    </row>
    <row r="30" spans="1:57" s="321" customFormat="1" outlineLevel="1" x14ac:dyDescent="0.2">
      <c r="A30" s="385"/>
      <c r="B30" s="385"/>
      <c r="C30" s="385"/>
      <c r="D30" s="385"/>
      <c r="E30" s="385"/>
      <c r="F30" s="385"/>
      <c r="G30" s="385"/>
      <c r="H30" s="385"/>
      <c r="I30" s="317" t="s">
        <v>13</v>
      </c>
      <c r="J30" s="399"/>
      <c r="K30" s="317" t="s">
        <v>13</v>
      </c>
      <c r="L30" s="399"/>
      <c r="M30" s="316" t="s">
        <v>13</v>
      </c>
      <c r="N30" s="404"/>
      <c r="O30" s="317" t="s">
        <v>13</v>
      </c>
      <c r="P30" s="399"/>
      <c r="Q30" s="316" t="s">
        <v>13</v>
      </c>
      <c r="R30" s="404"/>
      <c r="S30" s="317" t="s">
        <v>13</v>
      </c>
      <c r="T30" s="399"/>
      <c r="U30" s="316" t="s">
        <v>13</v>
      </c>
      <c r="V30" s="404"/>
      <c r="W30" s="316" t="s">
        <v>13</v>
      </c>
      <c r="X30" s="404"/>
      <c r="Y30" s="387"/>
    </row>
    <row r="31" spans="1:57" s="57" customFormat="1" ht="24" customHeight="1" outlineLevel="1" x14ac:dyDescent="0.2">
      <c r="A31" s="396" t="s">
        <v>4739</v>
      </c>
      <c r="B31" s="396"/>
      <c r="C31" s="396"/>
      <c r="D31" s="395" t="s">
        <v>431</v>
      </c>
      <c r="E31" s="437"/>
      <c r="F31" s="418" t="s">
        <v>4654</v>
      </c>
      <c r="G31" s="389"/>
      <c r="H31" s="389"/>
      <c r="I31" s="330">
        <v>85799</v>
      </c>
      <c r="J31" s="400">
        <v>0.4921078290794379</v>
      </c>
      <c r="K31" s="330">
        <v>85799</v>
      </c>
      <c r="L31" s="400">
        <v>0.4921078290794379</v>
      </c>
      <c r="M31" s="329">
        <v>85799</v>
      </c>
      <c r="N31" s="390">
        <v>0.4921078290794379</v>
      </c>
      <c r="O31" s="330">
        <v>75905</v>
      </c>
      <c r="P31" s="401">
        <v>0.43535990823057069</v>
      </c>
      <c r="Q31" s="329">
        <v>75905</v>
      </c>
      <c r="R31" s="392">
        <v>0.43535990823057069</v>
      </c>
      <c r="S31" s="330">
        <v>154169</v>
      </c>
      <c r="T31" s="400">
        <v>0.88425007169486669</v>
      </c>
      <c r="U31" s="329">
        <v>154169</v>
      </c>
      <c r="V31" s="390">
        <v>0.88425007169486669</v>
      </c>
      <c r="W31" s="329">
        <v>13038</v>
      </c>
      <c r="X31" s="392">
        <v>7.4780613708058497E-2</v>
      </c>
      <c r="Y31" s="402" t="s">
        <v>4687</v>
      </c>
    </row>
    <row r="32" spans="1:57" s="57" customFormat="1" ht="84.75" customHeight="1" outlineLevel="1" x14ac:dyDescent="0.2">
      <c r="A32" s="396"/>
      <c r="B32" s="396"/>
      <c r="C32" s="396"/>
      <c r="D32" s="395"/>
      <c r="E32" s="437"/>
      <c r="F32" s="418"/>
      <c r="G32" s="389"/>
      <c r="H32" s="389"/>
      <c r="I32" s="330">
        <v>174350</v>
      </c>
      <c r="J32" s="400"/>
      <c r="K32" s="330">
        <v>174350</v>
      </c>
      <c r="L32" s="400"/>
      <c r="M32" s="329">
        <v>174350</v>
      </c>
      <c r="N32" s="390"/>
      <c r="O32" s="330">
        <v>174350</v>
      </c>
      <c r="P32" s="401"/>
      <c r="Q32" s="329">
        <v>174350</v>
      </c>
      <c r="R32" s="392"/>
      <c r="S32" s="330">
        <v>174350</v>
      </c>
      <c r="T32" s="400"/>
      <c r="U32" s="329">
        <v>174350</v>
      </c>
      <c r="V32" s="390"/>
      <c r="W32" s="329">
        <v>174350</v>
      </c>
      <c r="X32" s="392"/>
      <c r="Y32" s="403"/>
    </row>
    <row r="33" spans="1:25" s="57" customFormat="1" ht="22.5" customHeight="1" outlineLevel="1" x14ac:dyDescent="0.2">
      <c r="A33" s="396" t="s">
        <v>4739</v>
      </c>
      <c r="B33" s="396"/>
      <c r="C33" s="396"/>
      <c r="D33" s="395" t="s">
        <v>1256</v>
      </c>
      <c r="E33" s="437" t="s">
        <v>3058</v>
      </c>
      <c r="F33" s="418" t="s">
        <v>4655</v>
      </c>
      <c r="G33" s="389"/>
      <c r="H33" s="389"/>
      <c r="I33" s="314">
        <v>51496</v>
      </c>
      <c r="J33" s="409">
        <v>0.29535990823057068</v>
      </c>
      <c r="K33" s="314">
        <v>51496</v>
      </c>
      <c r="L33" s="409">
        <v>0.29535990823057068</v>
      </c>
      <c r="M33" s="315">
        <v>51496</v>
      </c>
      <c r="N33" s="391">
        <v>0.29535990823057068</v>
      </c>
      <c r="O33" s="314">
        <v>45521</v>
      </c>
      <c r="P33" s="410">
        <v>0.26108976197304273</v>
      </c>
      <c r="Q33" s="315">
        <v>45521</v>
      </c>
      <c r="R33" s="421">
        <v>0.26108976197304273</v>
      </c>
      <c r="S33" s="314">
        <v>92421</v>
      </c>
      <c r="T33" s="409">
        <v>0.53008890163464295</v>
      </c>
      <c r="U33" s="315">
        <v>92421</v>
      </c>
      <c r="V33" s="391">
        <v>0.53008890163464295</v>
      </c>
      <c r="W33" s="315">
        <v>7812</v>
      </c>
      <c r="X33" s="421">
        <v>4.4806423860051618E-2</v>
      </c>
      <c r="Y33" s="402" t="s">
        <v>4685</v>
      </c>
    </row>
    <row r="34" spans="1:25" s="57" customFormat="1" ht="87.75" customHeight="1" outlineLevel="1" x14ac:dyDescent="0.2">
      <c r="A34" s="396"/>
      <c r="B34" s="396"/>
      <c r="C34" s="396"/>
      <c r="D34" s="395"/>
      <c r="E34" s="437"/>
      <c r="F34" s="418"/>
      <c r="G34" s="389"/>
      <c r="H34" s="389"/>
      <c r="I34" s="314">
        <v>174350</v>
      </c>
      <c r="J34" s="409"/>
      <c r="K34" s="314">
        <v>174350</v>
      </c>
      <c r="L34" s="409"/>
      <c r="M34" s="315">
        <v>174350</v>
      </c>
      <c r="N34" s="391"/>
      <c r="O34" s="314">
        <v>174350</v>
      </c>
      <c r="P34" s="410"/>
      <c r="Q34" s="315">
        <v>174350</v>
      </c>
      <c r="R34" s="421"/>
      <c r="S34" s="314">
        <v>174350</v>
      </c>
      <c r="T34" s="409"/>
      <c r="U34" s="315">
        <v>174350</v>
      </c>
      <c r="V34" s="391"/>
      <c r="W34" s="315">
        <v>174350</v>
      </c>
      <c r="X34" s="421"/>
      <c r="Y34" s="403"/>
    </row>
    <row r="35" spans="1:25" s="57" customFormat="1" ht="57.75" customHeight="1" outlineLevel="1" x14ac:dyDescent="0.2">
      <c r="A35" s="396" t="s">
        <v>4740</v>
      </c>
      <c r="B35" s="396"/>
      <c r="C35" s="396"/>
      <c r="D35" s="395" t="s">
        <v>431</v>
      </c>
      <c r="E35" s="437" t="s">
        <v>3062</v>
      </c>
      <c r="F35" s="397" t="s">
        <v>40</v>
      </c>
      <c r="G35" s="389"/>
      <c r="H35" s="389"/>
      <c r="I35" s="330">
        <v>49191</v>
      </c>
      <c r="J35" s="401">
        <v>0.28213937482076284</v>
      </c>
      <c r="K35" s="330">
        <v>49191</v>
      </c>
      <c r="L35" s="401">
        <v>0.28213937482076284</v>
      </c>
      <c r="M35" s="329">
        <v>49191</v>
      </c>
      <c r="N35" s="392">
        <v>0.28213937482076284</v>
      </c>
      <c r="O35" s="330">
        <v>47300</v>
      </c>
      <c r="P35" s="401">
        <v>0.27129337539432175</v>
      </c>
      <c r="Q35" s="329">
        <v>47300</v>
      </c>
      <c r="R35" s="392">
        <v>0.27129337539432175</v>
      </c>
      <c r="S35" s="330">
        <v>99732</v>
      </c>
      <c r="T35" s="401">
        <v>0.57202179523946084</v>
      </c>
      <c r="U35" s="329">
        <v>99732</v>
      </c>
      <c r="V35" s="392">
        <v>0.57202179523946084</v>
      </c>
      <c r="W35" s="329">
        <v>8736</v>
      </c>
      <c r="X35" s="392">
        <v>5.010610840263837E-2</v>
      </c>
      <c r="Y35" s="402" t="s">
        <v>4680</v>
      </c>
    </row>
    <row r="36" spans="1:25" s="57" customFormat="1" ht="63.75" customHeight="1" outlineLevel="1" x14ac:dyDescent="0.2">
      <c r="A36" s="396"/>
      <c r="B36" s="396"/>
      <c r="C36" s="396"/>
      <c r="D36" s="395"/>
      <c r="E36" s="437"/>
      <c r="F36" s="397"/>
      <c r="G36" s="389"/>
      <c r="H36" s="389"/>
      <c r="I36" s="330">
        <v>174350</v>
      </c>
      <c r="J36" s="401"/>
      <c r="K36" s="330">
        <v>174350</v>
      </c>
      <c r="L36" s="401"/>
      <c r="M36" s="329">
        <v>174350</v>
      </c>
      <c r="N36" s="392"/>
      <c r="O36" s="330">
        <v>174350</v>
      </c>
      <c r="P36" s="401"/>
      <c r="Q36" s="329">
        <v>174350</v>
      </c>
      <c r="R36" s="392"/>
      <c r="S36" s="330">
        <v>174350</v>
      </c>
      <c r="T36" s="401"/>
      <c r="U36" s="329">
        <v>174350</v>
      </c>
      <c r="V36" s="392"/>
      <c r="W36" s="329">
        <v>174350</v>
      </c>
      <c r="X36" s="392"/>
      <c r="Y36" s="403"/>
    </row>
    <row r="37" spans="1:25" x14ac:dyDescent="0.2">
      <c r="A37" s="434" t="s">
        <v>4708</v>
      </c>
      <c r="B37" s="434"/>
      <c r="C37" s="434"/>
      <c r="D37" s="433" t="s">
        <v>3402</v>
      </c>
      <c r="E37" s="433"/>
      <c r="F37" s="327"/>
      <c r="G37" s="423" t="s">
        <v>3846</v>
      </c>
      <c r="H37" s="424"/>
      <c r="I37" s="419"/>
      <c r="J37" s="420"/>
      <c r="K37" s="420"/>
      <c r="L37" s="420"/>
      <c r="M37" s="420"/>
      <c r="N37" s="420"/>
      <c r="O37" s="420"/>
      <c r="P37" s="420"/>
      <c r="Q37" s="420"/>
      <c r="R37" s="420"/>
      <c r="S37" s="420"/>
      <c r="T37" s="420"/>
      <c r="U37" s="420"/>
      <c r="V37" s="420"/>
      <c r="W37" s="420"/>
      <c r="X37" s="420"/>
      <c r="Y37" s="420"/>
    </row>
    <row r="38" spans="1:25" s="321" customFormat="1" ht="12.75" customHeight="1" outlineLevel="1" x14ac:dyDescent="0.2">
      <c r="A38" s="385" t="s">
        <v>1442</v>
      </c>
      <c r="B38" s="385"/>
      <c r="C38" s="385"/>
      <c r="D38" s="385" t="s">
        <v>4583</v>
      </c>
      <c r="E38" s="385" t="s">
        <v>4591</v>
      </c>
      <c r="F38" s="385"/>
      <c r="G38" s="385" t="s">
        <v>3753</v>
      </c>
      <c r="H38" s="385"/>
      <c r="I38" s="385" t="s">
        <v>19</v>
      </c>
      <c r="J38" s="385"/>
      <c r="K38" s="385"/>
      <c r="L38" s="385"/>
      <c r="M38" s="385"/>
      <c r="N38" s="385"/>
      <c r="O38" s="385"/>
      <c r="P38" s="385"/>
      <c r="Q38" s="385"/>
      <c r="R38" s="385"/>
      <c r="S38" s="385"/>
      <c r="T38" s="385"/>
      <c r="U38" s="385"/>
      <c r="V38" s="385"/>
      <c r="W38" s="385"/>
      <c r="X38" s="385"/>
      <c r="Y38" s="386" t="s">
        <v>4683</v>
      </c>
    </row>
    <row r="39" spans="1:25" s="321" customFormat="1" outlineLevel="1" x14ac:dyDescent="0.2">
      <c r="A39" s="385"/>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98"/>
    </row>
    <row r="40" spans="1:25" s="321" customFormat="1" ht="15" customHeight="1" outlineLevel="1" x14ac:dyDescent="0.2">
      <c r="A40" s="385"/>
      <c r="B40" s="385"/>
      <c r="C40" s="385"/>
      <c r="D40" s="385"/>
      <c r="E40" s="385"/>
      <c r="F40" s="385"/>
      <c r="G40" s="385"/>
      <c r="H40" s="385"/>
      <c r="I40" s="388" t="s">
        <v>4656</v>
      </c>
      <c r="J40" s="388"/>
      <c r="K40" s="388" t="s">
        <v>4657</v>
      </c>
      <c r="L40" s="388"/>
      <c r="M40" s="388" t="s">
        <v>4658</v>
      </c>
      <c r="N40" s="388"/>
      <c r="O40" s="388" t="s">
        <v>4659</v>
      </c>
      <c r="P40" s="388"/>
      <c r="Q40" s="388" t="s">
        <v>4660</v>
      </c>
      <c r="R40" s="388"/>
      <c r="S40" s="388" t="s">
        <v>4661</v>
      </c>
      <c r="T40" s="388"/>
      <c r="U40" s="388" t="s">
        <v>4662</v>
      </c>
      <c r="V40" s="388"/>
      <c r="W40" s="388" t="s">
        <v>4651</v>
      </c>
      <c r="X40" s="388"/>
      <c r="Y40" s="398"/>
    </row>
    <row r="41" spans="1:25" s="321" customFormat="1" outlineLevel="1" x14ac:dyDescent="0.2">
      <c r="A41" s="385"/>
      <c r="B41" s="385"/>
      <c r="C41" s="385"/>
      <c r="D41" s="385"/>
      <c r="E41" s="385"/>
      <c r="F41" s="385" t="s">
        <v>9</v>
      </c>
      <c r="G41" s="385"/>
      <c r="H41" s="385"/>
      <c r="I41" s="317" t="s">
        <v>15</v>
      </c>
      <c r="J41" s="399" t="s">
        <v>14</v>
      </c>
      <c r="K41" s="317" t="s">
        <v>15</v>
      </c>
      <c r="L41" s="399" t="s">
        <v>14</v>
      </c>
      <c r="M41" s="316" t="s">
        <v>15</v>
      </c>
      <c r="N41" s="404" t="s">
        <v>14</v>
      </c>
      <c r="O41" s="317" t="s">
        <v>15</v>
      </c>
      <c r="P41" s="399" t="s">
        <v>14</v>
      </c>
      <c r="Q41" s="316" t="s">
        <v>15</v>
      </c>
      <c r="R41" s="404" t="s">
        <v>14</v>
      </c>
      <c r="S41" s="317" t="s">
        <v>15</v>
      </c>
      <c r="T41" s="399" t="s">
        <v>14</v>
      </c>
      <c r="U41" s="316" t="s">
        <v>15</v>
      </c>
      <c r="V41" s="404" t="s">
        <v>14</v>
      </c>
      <c r="W41" s="316" t="s">
        <v>15</v>
      </c>
      <c r="X41" s="404" t="s">
        <v>14</v>
      </c>
      <c r="Y41" s="398"/>
    </row>
    <row r="42" spans="1:25" s="321" customFormat="1" outlineLevel="1" x14ac:dyDescent="0.2">
      <c r="A42" s="385"/>
      <c r="B42" s="385"/>
      <c r="C42" s="385"/>
      <c r="D42" s="385"/>
      <c r="E42" s="385"/>
      <c r="F42" s="385"/>
      <c r="G42" s="385"/>
      <c r="H42" s="385"/>
      <c r="I42" s="317" t="s">
        <v>13</v>
      </c>
      <c r="J42" s="399"/>
      <c r="K42" s="317" t="s">
        <v>13</v>
      </c>
      <c r="L42" s="399"/>
      <c r="M42" s="316" t="s">
        <v>13</v>
      </c>
      <c r="N42" s="404"/>
      <c r="O42" s="317" t="s">
        <v>13</v>
      </c>
      <c r="P42" s="399"/>
      <c r="Q42" s="316" t="s">
        <v>13</v>
      </c>
      <c r="R42" s="404"/>
      <c r="S42" s="317" t="s">
        <v>13</v>
      </c>
      <c r="T42" s="399"/>
      <c r="U42" s="316" t="s">
        <v>13</v>
      </c>
      <c r="V42" s="404"/>
      <c r="W42" s="316" t="s">
        <v>13</v>
      </c>
      <c r="X42" s="404"/>
      <c r="Y42" s="387"/>
    </row>
    <row r="43" spans="1:25" s="57" customFormat="1" ht="21" customHeight="1" outlineLevel="1" x14ac:dyDescent="0.2">
      <c r="A43" s="396" t="s">
        <v>4723</v>
      </c>
      <c r="B43" s="396"/>
      <c r="C43" s="396"/>
      <c r="D43" s="395" t="s">
        <v>431</v>
      </c>
      <c r="E43" s="395"/>
      <c r="F43" s="418" t="s">
        <v>4654</v>
      </c>
      <c r="G43" s="389"/>
      <c r="H43" s="389"/>
      <c r="I43" s="330">
        <v>10214</v>
      </c>
      <c r="J43" s="400">
        <v>0.6018856806128462</v>
      </c>
      <c r="K43" s="330">
        <v>10214</v>
      </c>
      <c r="L43" s="400">
        <v>0.6018856806128462</v>
      </c>
      <c r="M43" s="329">
        <v>10214</v>
      </c>
      <c r="N43" s="390">
        <v>0.6018856806128462</v>
      </c>
      <c r="O43" s="330">
        <v>7997</v>
      </c>
      <c r="P43" s="401">
        <v>0.47124337065409544</v>
      </c>
      <c r="Q43" s="329">
        <v>7997</v>
      </c>
      <c r="R43" s="392">
        <v>0.47124337065409544</v>
      </c>
      <c r="S43" s="330">
        <v>14893</v>
      </c>
      <c r="T43" s="400">
        <v>0.87760754272245134</v>
      </c>
      <c r="U43" s="329">
        <v>14893</v>
      </c>
      <c r="V43" s="390">
        <v>0.87760754272245134</v>
      </c>
      <c r="W43" s="329">
        <v>3831</v>
      </c>
      <c r="X43" s="392">
        <v>0.2257513258691809</v>
      </c>
      <c r="Y43" s="402" t="s">
        <v>4687</v>
      </c>
    </row>
    <row r="44" spans="1:25" s="57" customFormat="1" ht="75" customHeight="1" outlineLevel="1" x14ac:dyDescent="0.2">
      <c r="A44" s="396"/>
      <c r="B44" s="396"/>
      <c r="C44" s="396"/>
      <c r="D44" s="395"/>
      <c r="E44" s="395"/>
      <c r="F44" s="418"/>
      <c r="G44" s="389"/>
      <c r="H44" s="389"/>
      <c r="I44" s="314">
        <v>16970</v>
      </c>
      <c r="J44" s="400"/>
      <c r="K44" s="314">
        <v>16970</v>
      </c>
      <c r="L44" s="400"/>
      <c r="M44" s="315">
        <v>16970</v>
      </c>
      <c r="N44" s="390"/>
      <c r="O44" s="330">
        <v>16970</v>
      </c>
      <c r="P44" s="401"/>
      <c r="Q44" s="329">
        <v>16970</v>
      </c>
      <c r="R44" s="392"/>
      <c r="S44" s="330">
        <v>16970</v>
      </c>
      <c r="T44" s="400"/>
      <c r="U44" s="329">
        <v>16970</v>
      </c>
      <c r="V44" s="390"/>
      <c r="W44" s="329">
        <v>16970</v>
      </c>
      <c r="X44" s="392"/>
      <c r="Y44" s="403"/>
    </row>
    <row r="45" spans="1:25" s="57" customFormat="1" ht="20.25" customHeight="1" outlineLevel="1" x14ac:dyDescent="0.2">
      <c r="A45" s="396" t="s">
        <v>4723</v>
      </c>
      <c r="B45" s="396"/>
      <c r="C45" s="396"/>
      <c r="D45" s="395" t="s">
        <v>1256</v>
      </c>
      <c r="E45" s="395" t="s">
        <v>3064</v>
      </c>
      <c r="F45" s="418" t="s">
        <v>4655</v>
      </c>
      <c r="G45" s="432"/>
      <c r="H45" s="432"/>
      <c r="I45" s="314">
        <v>9404</v>
      </c>
      <c r="J45" s="409">
        <v>0.55415439010017675</v>
      </c>
      <c r="K45" s="314">
        <v>9404</v>
      </c>
      <c r="L45" s="409">
        <v>0.55415439010017675</v>
      </c>
      <c r="M45" s="315">
        <v>9404</v>
      </c>
      <c r="N45" s="391">
        <v>0.55415439010017675</v>
      </c>
      <c r="O45" s="314">
        <v>7363</v>
      </c>
      <c r="P45" s="410">
        <v>0.43388332351208014</v>
      </c>
      <c r="Q45" s="315">
        <v>7363</v>
      </c>
      <c r="R45" s="421">
        <v>0.43388332351208014</v>
      </c>
      <c r="S45" s="314">
        <v>13712</v>
      </c>
      <c r="T45" s="409">
        <v>0.80801414260459636</v>
      </c>
      <c r="U45" s="315">
        <v>13712</v>
      </c>
      <c r="V45" s="391">
        <v>0.80801414260459636</v>
      </c>
      <c r="W45" s="315">
        <v>3527</v>
      </c>
      <c r="X45" s="421">
        <v>0.20783736004714201</v>
      </c>
      <c r="Y45" s="402" t="s">
        <v>4685</v>
      </c>
    </row>
    <row r="46" spans="1:25" s="57" customFormat="1" ht="76.5" customHeight="1" outlineLevel="1" x14ac:dyDescent="0.2">
      <c r="A46" s="396"/>
      <c r="B46" s="396"/>
      <c r="C46" s="396"/>
      <c r="D46" s="395"/>
      <c r="E46" s="395"/>
      <c r="F46" s="418"/>
      <c r="G46" s="432"/>
      <c r="H46" s="432"/>
      <c r="I46" s="314">
        <v>16970</v>
      </c>
      <c r="J46" s="409"/>
      <c r="K46" s="314">
        <v>16970</v>
      </c>
      <c r="L46" s="409"/>
      <c r="M46" s="315">
        <v>16970</v>
      </c>
      <c r="N46" s="391"/>
      <c r="O46" s="314">
        <v>16970</v>
      </c>
      <c r="P46" s="410"/>
      <c r="Q46" s="315">
        <v>16970</v>
      </c>
      <c r="R46" s="421"/>
      <c r="S46" s="314">
        <v>16970</v>
      </c>
      <c r="T46" s="409"/>
      <c r="U46" s="315">
        <v>16970</v>
      </c>
      <c r="V46" s="391"/>
      <c r="W46" s="315">
        <v>16970</v>
      </c>
      <c r="X46" s="421"/>
      <c r="Y46" s="403"/>
    </row>
    <row r="47" spans="1:25" s="57" customFormat="1" ht="20.25" customHeight="1" outlineLevel="1" x14ac:dyDescent="0.2">
      <c r="A47" s="396" t="s">
        <v>4741</v>
      </c>
      <c r="B47" s="396"/>
      <c r="C47" s="396"/>
      <c r="D47" s="395" t="s">
        <v>431</v>
      </c>
      <c r="E47" s="395"/>
      <c r="F47" s="418" t="s">
        <v>40</v>
      </c>
      <c r="G47" s="389"/>
      <c r="H47" s="389"/>
      <c r="I47" s="330">
        <v>8231</v>
      </c>
      <c r="J47" s="401">
        <v>0.48503241013553328</v>
      </c>
      <c r="K47" s="330">
        <v>8231</v>
      </c>
      <c r="L47" s="401">
        <v>0.48503241013553328</v>
      </c>
      <c r="M47" s="329">
        <v>8231</v>
      </c>
      <c r="N47" s="392">
        <v>0.48503241013553328</v>
      </c>
      <c r="O47" s="330">
        <v>6663</v>
      </c>
      <c r="P47" s="401">
        <v>0.39263406010606955</v>
      </c>
      <c r="Q47" s="329">
        <v>6663</v>
      </c>
      <c r="R47" s="392">
        <v>0.39263406010606955</v>
      </c>
      <c r="S47" s="330">
        <v>12545</v>
      </c>
      <c r="T47" s="401">
        <v>0.73924572775486153</v>
      </c>
      <c r="U47" s="329">
        <v>12545</v>
      </c>
      <c r="V47" s="392">
        <v>0.73924572775486153</v>
      </c>
      <c r="W47" s="329">
        <v>3268</v>
      </c>
      <c r="X47" s="392">
        <v>0.19257513258691808</v>
      </c>
      <c r="Y47" s="402" t="s">
        <v>4680</v>
      </c>
    </row>
    <row r="48" spans="1:25" s="57" customFormat="1" ht="87.75" customHeight="1" outlineLevel="1" x14ac:dyDescent="0.2">
      <c r="A48" s="396"/>
      <c r="B48" s="396"/>
      <c r="C48" s="396"/>
      <c r="D48" s="395"/>
      <c r="E48" s="395"/>
      <c r="F48" s="418"/>
      <c r="G48" s="389"/>
      <c r="H48" s="389"/>
      <c r="I48" s="330">
        <v>16970</v>
      </c>
      <c r="J48" s="401"/>
      <c r="K48" s="330">
        <v>16970</v>
      </c>
      <c r="L48" s="401"/>
      <c r="M48" s="329">
        <v>16970</v>
      </c>
      <c r="N48" s="392"/>
      <c r="O48" s="330">
        <v>16970</v>
      </c>
      <c r="P48" s="401"/>
      <c r="Q48" s="329">
        <v>16970</v>
      </c>
      <c r="R48" s="392"/>
      <c r="S48" s="330">
        <v>16970</v>
      </c>
      <c r="T48" s="401"/>
      <c r="U48" s="329">
        <v>16970</v>
      </c>
      <c r="V48" s="392"/>
      <c r="W48" s="329">
        <v>16970</v>
      </c>
      <c r="X48" s="392"/>
      <c r="Y48" s="403"/>
    </row>
    <row r="49" spans="1:25" ht="48.75" customHeight="1" x14ac:dyDescent="0.2">
      <c r="A49" s="434" t="s">
        <v>4709</v>
      </c>
      <c r="B49" s="434"/>
      <c r="C49" s="434"/>
      <c r="D49" s="433" t="s">
        <v>3402</v>
      </c>
      <c r="E49" s="433"/>
      <c r="F49" s="325"/>
      <c r="G49" s="439" t="s">
        <v>3847</v>
      </c>
      <c r="H49" s="439"/>
      <c r="I49" s="326"/>
      <c r="J49" s="326"/>
      <c r="K49" s="326"/>
      <c r="L49" s="326"/>
      <c r="M49" s="326"/>
      <c r="N49" s="326"/>
      <c r="O49" s="326"/>
      <c r="P49" s="326"/>
      <c r="Q49" s="326"/>
      <c r="R49" s="326"/>
      <c r="S49" s="326"/>
      <c r="T49" s="326"/>
      <c r="U49" s="326"/>
      <c r="V49" s="326"/>
      <c r="W49" s="326"/>
      <c r="X49" s="326"/>
      <c r="Y49" s="326"/>
    </row>
    <row r="50" spans="1:25" s="321" customFormat="1" ht="15.75" customHeight="1" outlineLevel="1" x14ac:dyDescent="0.2">
      <c r="A50" s="385" t="s">
        <v>1442</v>
      </c>
      <c r="B50" s="385"/>
      <c r="C50" s="385"/>
      <c r="D50" s="385" t="s">
        <v>4583</v>
      </c>
      <c r="E50" s="385" t="s">
        <v>4591</v>
      </c>
      <c r="F50" s="385"/>
      <c r="G50" s="385" t="s">
        <v>3753</v>
      </c>
      <c r="H50" s="385"/>
      <c r="I50" s="385" t="s">
        <v>19</v>
      </c>
      <c r="J50" s="385"/>
      <c r="K50" s="385"/>
      <c r="L50" s="385"/>
      <c r="M50" s="385"/>
      <c r="N50" s="385"/>
      <c r="O50" s="385"/>
      <c r="P50" s="385"/>
      <c r="Q50" s="385"/>
      <c r="R50" s="385"/>
      <c r="S50" s="385"/>
      <c r="T50" s="385"/>
      <c r="U50" s="385"/>
      <c r="V50" s="385"/>
      <c r="W50" s="385"/>
      <c r="X50" s="385"/>
      <c r="Y50" s="386" t="s">
        <v>4683</v>
      </c>
    </row>
    <row r="51" spans="1:25" s="321" customFormat="1" ht="13.5" customHeight="1" outlineLevel="1" x14ac:dyDescent="0.2">
      <c r="A51" s="385"/>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98"/>
    </row>
    <row r="52" spans="1:25" s="321" customFormat="1" ht="30" customHeight="1" outlineLevel="1" x14ac:dyDescent="0.2">
      <c r="A52" s="385"/>
      <c r="B52" s="385"/>
      <c r="C52" s="385"/>
      <c r="D52" s="385"/>
      <c r="E52" s="385"/>
      <c r="F52" s="385"/>
      <c r="G52" s="385"/>
      <c r="H52" s="385"/>
      <c r="I52" s="388" t="s">
        <v>4656</v>
      </c>
      <c r="J52" s="388"/>
      <c r="K52" s="388" t="s">
        <v>4657</v>
      </c>
      <c r="L52" s="388"/>
      <c r="M52" s="388" t="s">
        <v>4658</v>
      </c>
      <c r="N52" s="388"/>
      <c r="O52" s="388" t="s">
        <v>4659</v>
      </c>
      <c r="P52" s="388"/>
      <c r="Q52" s="388" t="s">
        <v>4660</v>
      </c>
      <c r="R52" s="388"/>
      <c r="S52" s="388" t="s">
        <v>4661</v>
      </c>
      <c r="T52" s="388"/>
      <c r="U52" s="388" t="s">
        <v>4662</v>
      </c>
      <c r="V52" s="388"/>
      <c r="W52" s="388" t="s">
        <v>4651</v>
      </c>
      <c r="X52" s="388"/>
      <c r="Y52" s="398"/>
    </row>
    <row r="53" spans="1:25" s="321" customFormat="1" ht="25.5" customHeight="1" outlineLevel="1" x14ac:dyDescent="0.2">
      <c r="A53" s="385"/>
      <c r="B53" s="385"/>
      <c r="C53" s="385"/>
      <c r="D53" s="385"/>
      <c r="E53" s="385"/>
      <c r="F53" s="385" t="s">
        <v>9</v>
      </c>
      <c r="G53" s="385"/>
      <c r="H53" s="385"/>
      <c r="I53" s="317" t="s">
        <v>15</v>
      </c>
      <c r="J53" s="399" t="s">
        <v>14</v>
      </c>
      <c r="K53" s="317" t="s">
        <v>15</v>
      </c>
      <c r="L53" s="399" t="s">
        <v>14</v>
      </c>
      <c r="M53" s="316" t="s">
        <v>15</v>
      </c>
      <c r="N53" s="404" t="s">
        <v>14</v>
      </c>
      <c r="O53" s="317" t="s">
        <v>15</v>
      </c>
      <c r="P53" s="399" t="s">
        <v>14</v>
      </c>
      <c r="Q53" s="316" t="s">
        <v>15</v>
      </c>
      <c r="R53" s="404" t="s">
        <v>14</v>
      </c>
      <c r="S53" s="317" t="s">
        <v>15</v>
      </c>
      <c r="T53" s="399" t="s">
        <v>14</v>
      </c>
      <c r="U53" s="316" t="s">
        <v>15</v>
      </c>
      <c r="V53" s="404" t="s">
        <v>14</v>
      </c>
      <c r="W53" s="316" t="s">
        <v>15</v>
      </c>
      <c r="X53" s="404" t="s">
        <v>14</v>
      </c>
      <c r="Y53" s="398"/>
    </row>
    <row r="54" spans="1:25" s="321" customFormat="1" ht="22.5" customHeight="1" outlineLevel="1" x14ac:dyDescent="0.2">
      <c r="A54" s="385"/>
      <c r="B54" s="385"/>
      <c r="C54" s="385"/>
      <c r="D54" s="385"/>
      <c r="E54" s="385"/>
      <c r="F54" s="385"/>
      <c r="G54" s="385"/>
      <c r="H54" s="385"/>
      <c r="I54" s="317" t="s">
        <v>13</v>
      </c>
      <c r="J54" s="399"/>
      <c r="K54" s="317" t="s">
        <v>13</v>
      </c>
      <c r="L54" s="399"/>
      <c r="M54" s="316" t="s">
        <v>13</v>
      </c>
      <c r="N54" s="404"/>
      <c r="O54" s="317" t="s">
        <v>13</v>
      </c>
      <c r="P54" s="399"/>
      <c r="Q54" s="316" t="s">
        <v>13</v>
      </c>
      <c r="R54" s="404"/>
      <c r="S54" s="317" t="s">
        <v>13</v>
      </c>
      <c r="T54" s="399"/>
      <c r="U54" s="316" t="s">
        <v>13</v>
      </c>
      <c r="V54" s="404"/>
      <c r="W54" s="316" t="s">
        <v>13</v>
      </c>
      <c r="X54" s="404"/>
      <c r="Y54" s="387"/>
    </row>
    <row r="55" spans="1:25" s="57" customFormat="1" ht="21" customHeight="1" outlineLevel="1" x14ac:dyDescent="0.2">
      <c r="A55" s="396" t="s">
        <v>4724</v>
      </c>
      <c r="B55" s="396"/>
      <c r="C55" s="396"/>
      <c r="D55" s="395" t="s">
        <v>431</v>
      </c>
      <c r="E55" s="395"/>
      <c r="F55" s="418" t="s">
        <v>4655</v>
      </c>
      <c r="G55" s="389"/>
      <c r="H55" s="389"/>
      <c r="I55" s="330">
        <v>12590</v>
      </c>
      <c r="J55" s="400">
        <v>0.47368223033221718</v>
      </c>
      <c r="K55" s="330">
        <v>12590</v>
      </c>
      <c r="L55" s="400">
        <v>0.47368223033221718</v>
      </c>
      <c r="M55" s="329">
        <v>12590</v>
      </c>
      <c r="N55" s="390">
        <v>0.47368223033221718</v>
      </c>
      <c r="O55" s="330">
        <v>9919</v>
      </c>
      <c r="P55" s="401">
        <v>0.37318936002106928</v>
      </c>
      <c r="Q55" s="329">
        <v>9919</v>
      </c>
      <c r="R55" s="392">
        <v>0.37318936002106928</v>
      </c>
      <c r="S55" s="330">
        <v>18502</v>
      </c>
      <c r="T55" s="400">
        <v>0.69611347304262761</v>
      </c>
      <c r="U55" s="329">
        <v>18502</v>
      </c>
      <c r="V55" s="390">
        <v>0.69611347304262761</v>
      </c>
      <c r="W55" s="329">
        <v>4768</v>
      </c>
      <c r="X55" s="392">
        <v>0.17938974378268557</v>
      </c>
      <c r="Y55" s="402" t="s">
        <v>4687</v>
      </c>
    </row>
    <row r="56" spans="1:25" s="57" customFormat="1" ht="90.75" customHeight="1" outlineLevel="1" x14ac:dyDescent="0.2">
      <c r="A56" s="396"/>
      <c r="B56" s="396"/>
      <c r="C56" s="396"/>
      <c r="D56" s="395"/>
      <c r="E56" s="395"/>
      <c r="F56" s="418"/>
      <c r="G56" s="389"/>
      <c r="H56" s="389"/>
      <c r="I56" s="330">
        <v>26579</v>
      </c>
      <c r="J56" s="400"/>
      <c r="K56" s="330">
        <v>26579</v>
      </c>
      <c r="L56" s="400"/>
      <c r="M56" s="329">
        <v>26579</v>
      </c>
      <c r="N56" s="390"/>
      <c r="O56" s="330">
        <v>26579</v>
      </c>
      <c r="P56" s="401"/>
      <c r="Q56" s="329">
        <v>26579</v>
      </c>
      <c r="R56" s="392"/>
      <c r="S56" s="330">
        <v>26579</v>
      </c>
      <c r="T56" s="400"/>
      <c r="U56" s="329">
        <v>26579</v>
      </c>
      <c r="V56" s="390"/>
      <c r="W56" s="329">
        <v>26579</v>
      </c>
      <c r="X56" s="392"/>
      <c r="Y56" s="403"/>
    </row>
    <row r="57" spans="1:25" s="57" customFormat="1" ht="22.5" customHeight="1" outlineLevel="1" x14ac:dyDescent="0.2">
      <c r="A57" s="396" t="s">
        <v>4724</v>
      </c>
      <c r="B57" s="396"/>
      <c r="C57" s="396"/>
      <c r="D57" s="395" t="s">
        <v>1256</v>
      </c>
      <c r="E57" s="395" t="s">
        <v>3064</v>
      </c>
      <c r="F57" s="418" t="s">
        <v>4655</v>
      </c>
      <c r="G57" s="432"/>
      <c r="H57" s="432"/>
      <c r="I57" s="314">
        <v>4715</v>
      </c>
      <c r="J57" s="409">
        <v>0.17739568832536964</v>
      </c>
      <c r="K57" s="314">
        <v>4715</v>
      </c>
      <c r="L57" s="409">
        <v>0.17739568832536964</v>
      </c>
      <c r="M57" s="315">
        <v>4715</v>
      </c>
      <c r="N57" s="391">
        <v>0.17739568832536964</v>
      </c>
      <c r="O57" s="314">
        <v>3694</v>
      </c>
      <c r="P57" s="410">
        <v>0.13898190300613267</v>
      </c>
      <c r="Q57" s="315">
        <v>3694</v>
      </c>
      <c r="R57" s="421">
        <v>0.13898190300613267</v>
      </c>
      <c r="S57" s="314">
        <v>6877</v>
      </c>
      <c r="T57" s="409">
        <v>0.25873810150870991</v>
      </c>
      <c r="U57" s="315">
        <v>6877</v>
      </c>
      <c r="V57" s="391">
        <v>0.25873810150870991</v>
      </c>
      <c r="W57" s="315">
        <v>1768</v>
      </c>
      <c r="X57" s="421">
        <v>6.6518680161029381E-2</v>
      </c>
      <c r="Y57" s="402" t="s">
        <v>4685</v>
      </c>
    </row>
    <row r="58" spans="1:25" s="57" customFormat="1" ht="92.25" customHeight="1" outlineLevel="1" x14ac:dyDescent="0.2">
      <c r="A58" s="396"/>
      <c r="B58" s="396"/>
      <c r="C58" s="396"/>
      <c r="D58" s="395"/>
      <c r="E58" s="395"/>
      <c r="F58" s="418"/>
      <c r="G58" s="432"/>
      <c r="H58" s="432"/>
      <c r="I58" s="314">
        <v>26579</v>
      </c>
      <c r="J58" s="409"/>
      <c r="K58" s="314">
        <v>26579</v>
      </c>
      <c r="L58" s="409"/>
      <c r="M58" s="315">
        <v>26579</v>
      </c>
      <c r="N58" s="391"/>
      <c r="O58" s="314">
        <v>26579</v>
      </c>
      <c r="P58" s="410"/>
      <c r="Q58" s="315">
        <v>26579</v>
      </c>
      <c r="R58" s="421"/>
      <c r="S58" s="314">
        <v>26579</v>
      </c>
      <c r="T58" s="409"/>
      <c r="U58" s="315">
        <v>26579</v>
      </c>
      <c r="V58" s="391"/>
      <c r="W58" s="315">
        <v>26579</v>
      </c>
      <c r="X58" s="421"/>
      <c r="Y58" s="403"/>
    </row>
    <row r="59" spans="1:25" s="57" customFormat="1" ht="24.75" customHeight="1" outlineLevel="1" x14ac:dyDescent="0.2">
      <c r="A59" s="396" t="s">
        <v>4742</v>
      </c>
      <c r="B59" s="396"/>
      <c r="C59" s="396"/>
      <c r="D59" s="395" t="s">
        <v>431</v>
      </c>
      <c r="E59" s="395" t="s">
        <v>3066</v>
      </c>
      <c r="F59" s="418" t="s">
        <v>4655</v>
      </c>
      <c r="G59" s="389"/>
      <c r="H59" s="389"/>
      <c r="I59" s="330">
        <v>11411</v>
      </c>
      <c r="J59" s="401">
        <v>0.42932390232890627</v>
      </c>
      <c r="K59" s="330">
        <v>11411</v>
      </c>
      <c r="L59" s="401">
        <v>0.42932390232890627</v>
      </c>
      <c r="M59" s="329">
        <v>11411</v>
      </c>
      <c r="N59" s="392">
        <v>0.42932390232890627</v>
      </c>
      <c r="O59" s="330">
        <v>9208</v>
      </c>
      <c r="P59" s="401">
        <v>0.34643891794273673</v>
      </c>
      <c r="Q59" s="329">
        <v>9208</v>
      </c>
      <c r="R59" s="392">
        <v>0.34643891794273673</v>
      </c>
      <c r="S59" s="330">
        <v>17313</v>
      </c>
      <c r="T59" s="401">
        <v>0.65137890816057786</v>
      </c>
      <c r="U59" s="329">
        <v>17313</v>
      </c>
      <c r="V59" s="392">
        <v>0.65137890816057786</v>
      </c>
      <c r="W59" s="329">
        <v>4503</v>
      </c>
      <c r="X59" s="392">
        <v>0.16941946649610595</v>
      </c>
      <c r="Y59" s="402" t="s">
        <v>4680</v>
      </c>
    </row>
    <row r="60" spans="1:25" s="57" customFormat="1" ht="99.75" customHeight="1" outlineLevel="1" x14ac:dyDescent="0.2">
      <c r="A60" s="396"/>
      <c r="B60" s="396"/>
      <c r="C60" s="396"/>
      <c r="D60" s="395"/>
      <c r="E60" s="395"/>
      <c r="F60" s="418"/>
      <c r="G60" s="389"/>
      <c r="H60" s="389"/>
      <c r="I60" s="330">
        <v>26579</v>
      </c>
      <c r="J60" s="401"/>
      <c r="K60" s="330">
        <v>26579</v>
      </c>
      <c r="L60" s="401"/>
      <c r="M60" s="329">
        <v>26579</v>
      </c>
      <c r="N60" s="392"/>
      <c r="O60" s="330">
        <v>26579</v>
      </c>
      <c r="P60" s="401"/>
      <c r="Q60" s="329">
        <v>26579</v>
      </c>
      <c r="R60" s="392"/>
      <c r="S60" s="330">
        <v>26579</v>
      </c>
      <c r="T60" s="401"/>
      <c r="U60" s="329">
        <v>26579</v>
      </c>
      <c r="V60" s="392"/>
      <c r="W60" s="329">
        <v>26579</v>
      </c>
      <c r="X60" s="392"/>
      <c r="Y60" s="403"/>
    </row>
    <row r="61" spans="1:25" x14ac:dyDescent="0.2">
      <c r="A61" s="434" t="s">
        <v>4710</v>
      </c>
      <c r="B61" s="434"/>
      <c r="C61" s="434"/>
      <c r="D61" s="433" t="s">
        <v>3403</v>
      </c>
      <c r="E61" s="433"/>
      <c r="F61" s="426"/>
      <c r="G61" s="427"/>
      <c r="H61" s="427"/>
      <c r="I61" s="427"/>
      <c r="J61" s="427"/>
      <c r="K61" s="427"/>
      <c r="L61" s="427"/>
      <c r="M61" s="427"/>
      <c r="N61" s="427"/>
      <c r="O61" s="427"/>
      <c r="P61" s="427"/>
      <c r="Q61" s="427"/>
      <c r="R61" s="427"/>
      <c r="S61" s="427"/>
      <c r="T61" s="427"/>
      <c r="U61" s="427"/>
      <c r="V61" s="427"/>
      <c r="W61" s="427"/>
      <c r="X61" s="427"/>
      <c r="Y61" s="427"/>
    </row>
    <row r="62" spans="1:25" s="321" customFormat="1" ht="12.75" customHeight="1" outlineLevel="1" x14ac:dyDescent="0.2">
      <c r="A62" s="385" t="s">
        <v>1442</v>
      </c>
      <c r="B62" s="385"/>
      <c r="C62" s="385"/>
      <c r="D62" s="385" t="s">
        <v>4583</v>
      </c>
      <c r="E62" s="385" t="s">
        <v>4591</v>
      </c>
      <c r="F62" s="385"/>
      <c r="G62" s="385" t="s">
        <v>3753</v>
      </c>
      <c r="H62" s="385"/>
      <c r="I62" s="385" t="s">
        <v>19</v>
      </c>
      <c r="J62" s="385"/>
      <c r="K62" s="385"/>
      <c r="L62" s="385"/>
      <c r="M62" s="385"/>
      <c r="N62" s="385"/>
      <c r="O62" s="385"/>
      <c r="P62" s="385"/>
      <c r="Q62" s="385"/>
      <c r="R62" s="385"/>
      <c r="S62" s="385"/>
      <c r="T62" s="385"/>
      <c r="U62" s="385"/>
      <c r="V62" s="385"/>
      <c r="W62" s="385"/>
      <c r="X62" s="385"/>
      <c r="Y62" s="386" t="s">
        <v>4683</v>
      </c>
    </row>
    <row r="63" spans="1:25" s="321" customFormat="1" outlineLevel="1" x14ac:dyDescent="0.2">
      <c r="A63" s="385"/>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98"/>
    </row>
    <row r="64" spans="1:25" s="321" customFormat="1" ht="15" customHeight="1" outlineLevel="1" x14ac:dyDescent="0.2">
      <c r="A64" s="385"/>
      <c r="B64" s="385"/>
      <c r="C64" s="385"/>
      <c r="D64" s="385"/>
      <c r="E64" s="385"/>
      <c r="F64" s="385"/>
      <c r="G64" s="385"/>
      <c r="H64" s="385"/>
      <c r="I64" s="388" t="s">
        <v>4656</v>
      </c>
      <c r="J64" s="388"/>
      <c r="K64" s="388" t="s">
        <v>4657</v>
      </c>
      <c r="L64" s="388"/>
      <c r="M64" s="388" t="s">
        <v>4658</v>
      </c>
      <c r="N64" s="388"/>
      <c r="O64" s="388" t="s">
        <v>4659</v>
      </c>
      <c r="P64" s="388"/>
      <c r="Q64" s="388" t="s">
        <v>4660</v>
      </c>
      <c r="R64" s="388"/>
      <c r="S64" s="388" t="s">
        <v>4661</v>
      </c>
      <c r="T64" s="388"/>
      <c r="U64" s="388" t="s">
        <v>4662</v>
      </c>
      <c r="V64" s="388"/>
      <c r="W64" s="388" t="s">
        <v>4651</v>
      </c>
      <c r="X64" s="388"/>
      <c r="Y64" s="398"/>
    </row>
    <row r="65" spans="1:25" s="321" customFormat="1" outlineLevel="1" x14ac:dyDescent="0.2">
      <c r="A65" s="385"/>
      <c r="B65" s="385"/>
      <c r="C65" s="385"/>
      <c r="D65" s="385"/>
      <c r="E65" s="385"/>
      <c r="F65" s="385" t="s">
        <v>9</v>
      </c>
      <c r="G65" s="385"/>
      <c r="H65" s="385"/>
      <c r="I65" s="317" t="s">
        <v>15</v>
      </c>
      <c r="J65" s="399" t="s">
        <v>14</v>
      </c>
      <c r="K65" s="317" t="s">
        <v>15</v>
      </c>
      <c r="L65" s="399" t="s">
        <v>14</v>
      </c>
      <c r="M65" s="316" t="s">
        <v>15</v>
      </c>
      <c r="N65" s="404" t="s">
        <v>14</v>
      </c>
      <c r="O65" s="317" t="s">
        <v>15</v>
      </c>
      <c r="P65" s="399" t="s">
        <v>14</v>
      </c>
      <c r="Q65" s="316" t="s">
        <v>15</v>
      </c>
      <c r="R65" s="404" t="s">
        <v>14</v>
      </c>
      <c r="S65" s="317" t="s">
        <v>15</v>
      </c>
      <c r="T65" s="399" t="s">
        <v>14</v>
      </c>
      <c r="U65" s="316" t="s">
        <v>15</v>
      </c>
      <c r="V65" s="404" t="s">
        <v>14</v>
      </c>
      <c r="W65" s="316" t="s">
        <v>15</v>
      </c>
      <c r="X65" s="404" t="s">
        <v>14</v>
      </c>
      <c r="Y65" s="398"/>
    </row>
    <row r="66" spans="1:25" s="321" customFormat="1" outlineLevel="1" x14ac:dyDescent="0.2">
      <c r="A66" s="385"/>
      <c r="B66" s="385"/>
      <c r="C66" s="385"/>
      <c r="D66" s="385"/>
      <c r="E66" s="385"/>
      <c r="F66" s="385"/>
      <c r="G66" s="385"/>
      <c r="H66" s="385"/>
      <c r="I66" s="317" t="s">
        <v>13</v>
      </c>
      <c r="J66" s="399"/>
      <c r="K66" s="317" t="s">
        <v>13</v>
      </c>
      <c r="L66" s="399"/>
      <c r="M66" s="316" t="s">
        <v>13</v>
      </c>
      <c r="N66" s="404"/>
      <c r="O66" s="317" t="s">
        <v>13</v>
      </c>
      <c r="P66" s="399"/>
      <c r="Q66" s="316" t="s">
        <v>13</v>
      </c>
      <c r="R66" s="404"/>
      <c r="S66" s="317" t="s">
        <v>13</v>
      </c>
      <c r="T66" s="399"/>
      <c r="U66" s="316" t="s">
        <v>13</v>
      </c>
      <c r="V66" s="404"/>
      <c r="W66" s="316" t="s">
        <v>13</v>
      </c>
      <c r="X66" s="404"/>
      <c r="Y66" s="387"/>
    </row>
    <row r="67" spans="1:25" s="57" customFormat="1" ht="20.25" customHeight="1" outlineLevel="1" x14ac:dyDescent="0.2">
      <c r="A67" s="396" t="s">
        <v>4743</v>
      </c>
      <c r="B67" s="396"/>
      <c r="C67" s="396"/>
      <c r="D67" s="395" t="s">
        <v>431</v>
      </c>
      <c r="E67" s="395"/>
      <c r="F67" s="418" t="s">
        <v>4655</v>
      </c>
      <c r="G67" s="389"/>
      <c r="H67" s="389"/>
      <c r="I67" s="330">
        <v>11112</v>
      </c>
      <c r="J67" s="400">
        <v>0.2757320099255583</v>
      </c>
      <c r="K67" s="330">
        <v>11112</v>
      </c>
      <c r="L67" s="400">
        <v>0.2757320099255583</v>
      </c>
      <c r="M67" s="330">
        <v>11112</v>
      </c>
      <c r="N67" s="428">
        <v>0.2757320099255583</v>
      </c>
      <c r="O67" s="314">
        <v>7553</v>
      </c>
      <c r="P67" s="425">
        <v>0.18741935483870967</v>
      </c>
      <c r="Q67" s="314">
        <v>7553</v>
      </c>
      <c r="R67" s="425">
        <v>0.18741935483870967</v>
      </c>
      <c r="S67" s="314">
        <v>15517</v>
      </c>
      <c r="T67" s="409">
        <v>0.38503722084367248</v>
      </c>
      <c r="U67" s="315">
        <v>15517</v>
      </c>
      <c r="V67" s="391">
        <v>0.38503722084367248</v>
      </c>
      <c r="W67" s="315">
        <v>3182</v>
      </c>
      <c r="X67" s="392">
        <v>7.8957816377171211E-2</v>
      </c>
      <c r="Y67" s="402" t="s">
        <v>4687</v>
      </c>
    </row>
    <row r="68" spans="1:25" s="57" customFormat="1" ht="93" customHeight="1" outlineLevel="1" x14ac:dyDescent="0.2">
      <c r="A68" s="396"/>
      <c r="B68" s="396"/>
      <c r="C68" s="396"/>
      <c r="D68" s="395"/>
      <c r="E68" s="395"/>
      <c r="F68" s="418"/>
      <c r="G68" s="389"/>
      <c r="H68" s="389"/>
      <c r="I68" s="330">
        <v>40300</v>
      </c>
      <c r="J68" s="400"/>
      <c r="K68" s="330">
        <v>40300</v>
      </c>
      <c r="L68" s="400"/>
      <c r="M68" s="330">
        <v>40300</v>
      </c>
      <c r="N68" s="428"/>
      <c r="O68" s="314">
        <v>40300</v>
      </c>
      <c r="P68" s="425"/>
      <c r="Q68" s="314">
        <v>40300</v>
      </c>
      <c r="R68" s="425"/>
      <c r="S68" s="314">
        <v>40300</v>
      </c>
      <c r="T68" s="409"/>
      <c r="U68" s="315">
        <v>40300</v>
      </c>
      <c r="V68" s="391"/>
      <c r="W68" s="315">
        <v>40300</v>
      </c>
      <c r="X68" s="392"/>
      <c r="Y68" s="403"/>
    </row>
    <row r="69" spans="1:25" s="57" customFormat="1" ht="22.5" customHeight="1" outlineLevel="1" x14ac:dyDescent="0.2">
      <c r="A69" s="396" t="s">
        <v>4743</v>
      </c>
      <c r="B69" s="396"/>
      <c r="C69" s="396"/>
      <c r="D69" s="395" t="s">
        <v>1256</v>
      </c>
      <c r="E69" s="395" t="s">
        <v>3067</v>
      </c>
      <c r="F69" s="418" t="s">
        <v>4655</v>
      </c>
      <c r="G69" s="389"/>
      <c r="H69" s="389"/>
      <c r="I69" s="314">
        <v>9552</v>
      </c>
      <c r="J69" s="409">
        <v>0.23702233250620347</v>
      </c>
      <c r="K69" s="314">
        <v>9552</v>
      </c>
      <c r="L69" s="409">
        <v>0.23702233250620347</v>
      </c>
      <c r="M69" s="314">
        <v>9552</v>
      </c>
      <c r="N69" s="430">
        <v>0.23702233250620347</v>
      </c>
      <c r="O69" s="314">
        <v>6480</v>
      </c>
      <c r="P69" s="425">
        <v>0.1607940446650124</v>
      </c>
      <c r="Q69" s="314">
        <v>6480</v>
      </c>
      <c r="R69" s="425">
        <v>0.1607940446650124</v>
      </c>
      <c r="S69" s="314">
        <v>13306</v>
      </c>
      <c r="T69" s="409">
        <v>0.33017369727047147</v>
      </c>
      <c r="U69" s="315">
        <v>13306</v>
      </c>
      <c r="V69" s="391">
        <v>0.33017369727047147</v>
      </c>
      <c r="W69" s="315">
        <v>2728</v>
      </c>
      <c r="X69" s="421">
        <v>6.7692307692307691E-2</v>
      </c>
      <c r="Y69" s="402" t="s">
        <v>4685</v>
      </c>
    </row>
    <row r="70" spans="1:25" s="57" customFormat="1" ht="87.75" customHeight="1" outlineLevel="1" x14ac:dyDescent="0.2">
      <c r="A70" s="396"/>
      <c r="B70" s="396"/>
      <c r="C70" s="396"/>
      <c r="D70" s="395"/>
      <c r="E70" s="395"/>
      <c r="F70" s="418"/>
      <c r="G70" s="389"/>
      <c r="H70" s="389"/>
      <c r="I70" s="314">
        <v>40300</v>
      </c>
      <c r="J70" s="409"/>
      <c r="K70" s="314">
        <v>40300</v>
      </c>
      <c r="L70" s="409"/>
      <c r="M70" s="314">
        <v>40300</v>
      </c>
      <c r="N70" s="430"/>
      <c r="O70" s="314">
        <v>40300</v>
      </c>
      <c r="P70" s="425"/>
      <c r="Q70" s="314">
        <v>40300</v>
      </c>
      <c r="R70" s="425"/>
      <c r="S70" s="314">
        <v>40300</v>
      </c>
      <c r="T70" s="409"/>
      <c r="U70" s="315">
        <v>40300</v>
      </c>
      <c r="V70" s="391"/>
      <c r="W70" s="315">
        <v>40300</v>
      </c>
      <c r="X70" s="421"/>
      <c r="Y70" s="403"/>
    </row>
    <row r="71" spans="1:25" s="57" customFormat="1" ht="25.5" customHeight="1" outlineLevel="1" x14ac:dyDescent="0.2">
      <c r="A71" s="396" t="s">
        <v>4744</v>
      </c>
      <c r="B71" s="396"/>
      <c r="C71" s="396"/>
      <c r="D71" s="395" t="s">
        <v>431</v>
      </c>
      <c r="E71" s="395"/>
      <c r="F71" s="418" t="s">
        <v>4655</v>
      </c>
      <c r="G71" s="389"/>
      <c r="H71" s="389"/>
      <c r="I71" s="330">
        <v>7987</v>
      </c>
      <c r="J71" s="401">
        <v>0.19818858560794045</v>
      </c>
      <c r="K71" s="330">
        <v>7987</v>
      </c>
      <c r="L71" s="401">
        <v>0.19818858560794045</v>
      </c>
      <c r="M71" s="329">
        <v>7987</v>
      </c>
      <c r="N71" s="392">
        <v>0.19818858560794045</v>
      </c>
      <c r="O71" s="330">
        <v>5851</v>
      </c>
      <c r="P71" s="401">
        <v>0.14518610421836228</v>
      </c>
      <c r="Q71" s="329">
        <v>5851</v>
      </c>
      <c r="R71" s="392">
        <v>0.14518610421836228</v>
      </c>
      <c r="S71" s="330">
        <v>12288</v>
      </c>
      <c r="T71" s="401">
        <v>0.30491315136476427</v>
      </c>
      <c r="U71" s="329">
        <v>12288</v>
      </c>
      <c r="V71" s="392">
        <v>0.30491315136476427</v>
      </c>
      <c r="W71" s="329">
        <v>2573</v>
      </c>
      <c r="X71" s="392">
        <v>6.3846153846153844E-2</v>
      </c>
      <c r="Y71" s="402" t="s">
        <v>4680</v>
      </c>
    </row>
    <row r="72" spans="1:25" s="57" customFormat="1" ht="83.25" customHeight="1" outlineLevel="1" x14ac:dyDescent="0.2">
      <c r="A72" s="396"/>
      <c r="B72" s="396"/>
      <c r="C72" s="396"/>
      <c r="D72" s="395"/>
      <c r="E72" s="395"/>
      <c r="F72" s="418"/>
      <c r="G72" s="389"/>
      <c r="H72" s="389"/>
      <c r="I72" s="330">
        <v>40300</v>
      </c>
      <c r="J72" s="401"/>
      <c r="K72" s="330">
        <v>40300</v>
      </c>
      <c r="L72" s="401"/>
      <c r="M72" s="329">
        <v>40300</v>
      </c>
      <c r="N72" s="392"/>
      <c r="O72" s="330">
        <v>40300</v>
      </c>
      <c r="P72" s="401"/>
      <c r="Q72" s="329">
        <v>40300</v>
      </c>
      <c r="R72" s="392"/>
      <c r="S72" s="330">
        <v>40300</v>
      </c>
      <c r="T72" s="401"/>
      <c r="U72" s="329">
        <v>40300</v>
      </c>
      <c r="V72" s="392"/>
      <c r="W72" s="329">
        <v>40300</v>
      </c>
      <c r="X72" s="392"/>
      <c r="Y72" s="403"/>
    </row>
    <row r="73" spans="1:25" s="57" customFormat="1" ht="26.25" customHeight="1" outlineLevel="1" x14ac:dyDescent="0.2">
      <c r="A73" s="396" t="s">
        <v>4725</v>
      </c>
      <c r="B73" s="396"/>
      <c r="C73" s="396"/>
      <c r="D73" s="395" t="s">
        <v>431</v>
      </c>
      <c r="E73" s="395"/>
      <c r="F73" s="418" t="s">
        <v>4655</v>
      </c>
      <c r="G73" s="389"/>
      <c r="H73" s="389"/>
      <c r="I73" s="314">
        <v>733392</v>
      </c>
      <c r="J73" s="431">
        <v>66</v>
      </c>
      <c r="K73" s="314">
        <v>733392</v>
      </c>
      <c r="L73" s="431">
        <v>66</v>
      </c>
      <c r="M73" s="315">
        <v>733392</v>
      </c>
      <c r="N73" s="429">
        <v>66</v>
      </c>
      <c r="O73" s="314"/>
      <c r="P73" s="431"/>
      <c r="Q73" s="315"/>
      <c r="R73" s="429"/>
      <c r="S73" s="314">
        <v>1365496</v>
      </c>
      <c r="T73" s="431">
        <v>88</v>
      </c>
      <c r="U73" s="315">
        <v>1365496</v>
      </c>
      <c r="V73" s="429">
        <v>88</v>
      </c>
      <c r="W73" s="315"/>
      <c r="X73" s="429"/>
      <c r="Y73" s="402" t="s">
        <v>4687</v>
      </c>
    </row>
    <row r="74" spans="1:25" s="57" customFormat="1" ht="87.75" customHeight="1" outlineLevel="1" x14ac:dyDescent="0.2">
      <c r="A74" s="396"/>
      <c r="B74" s="396"/>
      <c r="C74" s="396"/>
      <c r="D74" s="395"/>
      <c r="E74" s="395"/>
      <c r="F74" s="418"/>
      <c r="G74" s="389"/>
      <c r="H74" s="389"/>
      <c r="I74" s="314">
        <v>11112</v>
      </c>
      <c r="J74" s="431"/>
      <c r="K74" s="314">
        <v>11112</v>
      </c>
      <c r="L74" s="431"/>
      <c r="M74" s="315">
        <v>11112</v>
      </c>
      <c r="N74" s="429"/>
      <c r="O74" s="314"/>
      <c r="P74" s="431"/>
      <c r="Q74" s="315"/>
      <c r="R74" s="429"/>
      <c r="S74" s="314">
        <v>15517</v>
      </c>
      <c r="T74" s="431"/>
      <c r="U74" s="315">
        <v>15517</v>
      </c>
      <c r="V74" s="429"/>
      <c r="W74" s="315"/>
      <c r="X74" s="429"/>
      <c r="Y74" s="403"/>
    </row>
    <row r="75" spans="1:25" x14ac:dyDescent="0.2">
      <c r="A75" s="434" t="s">
        <v>4711</v>
      </c>
      <c r="B75" s="434"/>
      <c r="C75" s="434"/>
      <c r="D75" s="433" t="s">
        <v>3404</v>
      </c>
      <c r="E75" s="433"/>
      <c r="F75" s="327"/>
      <c r="G75" s="423" t="s">
        <v>3863</v>
      </c>
      <c r="H75" s="424"/>
      <c r="I75" s="435"/>
      <c r="J75" s="435"/>
      <c r="K75" s="435"/>
      <c r="L75" s="435"/>
      <c r="M75" s="435"/>
      <c r="N75" s="435"/>
      <c r="O75" s="435"/>
      <c r="P75" s="435"/>
      <c r="Q75" s="435"/>
      <c r="R75" s="435"/>
      <c r="S75" s="435"/>
      <c r="T75" s="435"/>
      <c r="U75" s="435"/>
      <c r="V75" s="435"/>
      <c r="W75" s="435"/>
      <c r="X75" s="435"/>
      <c r="Y75" s="435"/>
    </row>
    <row r="76" spans="1:25" s="321" customFormat="1" ht="12.75" customHeight="1" outlineLevel="1" x14ac:dyDescent="0.2">
      <c r="A76" s="385" t="s">
        <v>1442</v>
      </c>
      <c r="B76" s="385"/>
      <c r="C76" s="385"/>
      <c r="D76" s="385" t="s">
        <v>4583</v>
      </c>
      <c r="E76" s="385" t="s">
        <v>4591</v>
      </c>
      <c r="F76" s="385"/>
      <c r="G76" s="385" t="s">
        <v>3753</v>
      </c>
      <c r="H76" s="385"/>
      <c r="I76" s="385" t="s">
        <v>19</v>
      </c>
      <c r="J76" s="385"/>
      <c r="K76" s="385"/>
      <c r="L76" s="385"/>
      <c r="M76" s="385"/>
      <c r="N76" s="385"/>
      <c r="O76" s="385"/>
      <c r="P76" s="385"/>
      <c r="Q76" s="385"/>
      <c r="R76" s="385"/>
      <c r="S76" s="385"/>
      <c r="T76" s="385"/>
      <c r="U76" s="385"/>
      <c r="V76" s="385"/>
      <c r="W76" s="385"/>
      <c r="X76" s="385"/>
      <c r="Y76" s="386" t="s">
        <v>4683</v>
      </c>
    </row>
    <row r="77" spans="1:25" s="321" customFormat="1" outlineLevel="1" x14ac:dyDescent="0.2">
      <c r="A77" s="385"/>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98"/>
    </row>
    <row r="78" spans="1:25" s="321" customFormat="1" ht="15" customHeight="1" outlineLevel="1" x14ac:dyDescent="0.2">
      <c r="A78" s="385"/>
      <c r="B78" s="385"/>
      <c r="C78" s="385"/>
      <c r="D78" s="385"/>
      <c r="E78" s="385"/>
      <c r="F78" s="385"/>
      <c r="G78" s="385"/>
      <c r="H78" s="385"/>
      <c r="I78" s="388" t="s">
        <v>4656</v>
      </c>
      <c r="J78" s="388"/>
      <c r="K78" s="388" t="s">
        <v>4657</v>
      </c>
      <c r="L78" s="388"/>
      <c r="M78" s="388" t="s">
        <v>4658</v>
      </c>
      <c r="N78" s="388"/>
      <c r="O78" s="388" t="s">
        <v>4659</v>
      </c>
      <c r="P78" s="388"/>
      <c r="Q78" s="388" t="s">
        <v>4660</v>
      </c>
      <c r="R78" s="388"/>
      <c r="S78" s="388" t="s">
        <v>4661</v>
      </c>
      <c r="T78" s="388"/>
      <c r="U78" s="388" t="s">
        <v>4662</v>
      </c>
      <c r="V78" s="388"/>
      <c r="W78" s="388" t="s">
        <v>4651</v>
      </c>
      <c r="X78" s="388"/>
      <c r="Y78" s="398"/>
    </row>
    <row r="79" spans="1:25" s="321" customFormat="1" outlineLevel="1" x14ac:dyDescent="0.2">
      <c r="A79" s="385"/>
      <c r="B79" s="385"/>
      <c r="C79" s="385"/>
      <c r="D79" s="385"/>
      <c r="E79" s="385"/>
      <c r="F79" s="385" t="s">
        <v>9</v>
      </c>
      <c r="G79" s="385"/>
      <c r="H79" s="385"/>
      <c r="I79" s="317" t="s">
        <v>15</v>
      </c>
      <c r="J79" s="399" t="s">
        <v>14</v>
      </c>
      <c r="K79" s="317" t="s">
        <v>15</v>
      </c>
      <c r="L79" s="399" t="s">
        <v>14</v>
      </c>
      <c r="M79" s="316" t="s">
        <v>15</v>
      </c>
      <c r="N79" s="404" t="s">
        <v>14</v>
      </c>
      <c r="O79" s="317" t="s">
        <v>15</v>
      </c>
      <c r="P79" s="399" t="s">
        <v>14</v>
      </c>
      <c r="Q79" s="316" t="s">
        <v>15</v>
      </c>
      <c r="R79" s="404" t="s">
        <v>14</v>
      </c>
      <c r="S79" s="317" t="s">
        <v>15</v>
      </c>
      <c r="T79" s="399" t="s">
        <v>14</v>
      </c>
      <c r="U79" s="316" t="s">
        <v>15</v>
      </c>
      <c r="V79" s="404" t="s">
        <v>14</v>
      </c>
      <c r="W79" s="316" t="s">
        <v>15</v>
      </c>
      <c r="X79" s="404" t="s">
        <v>14</v>
      </c>
      <c r="Y79" s="398"/>
    </row>
    <row r="80" spans="1:25" s="321" customFormat="1" outlineLevel="1" x14ac:dyDescent="0.2">
      <c r="A80" s="385"/>
      <c r="B80" s="385"/>
      <c r="C80" s="385"/>
      <c r="D80" s="385"/>
      <c r="E80" s="385"/>
      <c r="F80" s="385"/>
      <c r="G80" s="385"/>
      <c r="H80" s="385"/>
      <c r="I80" s="317" t="s">
        <v>13</v>
      </c>
      <c r="J80" s="399"/>
      <c r="K80" s="317" t="s">
        <v>13</v>
      </c>
      <c r="L80" s="399"/>
      <c r="M80" s="316" t="s">
        <v>13</v>
      </c>
      <c r="N80" s="404"/>
      <c r="O80" s="317" t="s">
        <v>13</v>
      </c>
      <c r="P80" s="399"/>
      <c r="Q80" s="316" t="s">
        <v>13</v>
      </c>
      <c r="R80" s="404"/>
      <c r="S80" s="317" t="s">
        <v>13</v>
      </c>
      <c r="T80" s="399"/>
      <c r="U80" s="316" t="s">
        <v>13</v>
      </c>
      <c r="V80" s="404"/>
      <c r="W80" s="316" t="s">
        <v>13</v>
      </c>
      <c r="X80" s="404"/>
      <c r="Y80" s="387"/>
    </row>
    <row r="81" spans="1:25" s="57" customFormat="1" ht="24" customHeight="1" outlineLevel="1" x14ac:dyDescent="0.2">
      <c r="A81" s="396" t="s">
        <v>4726</v>
      </c>
      <c r="B81" s="396"/>
      <c r="C81" s="396"/>
      <c r="D81" s="395" t="s">
        <v>431</v>
      </c>
      <c r="E81" s="395" t="s">
        <v>3072</v>
      </c>
      <c r="F81" s="418" t="s">
        <v>4655</v>
      </c>
      <c r="G81" s="389"/>
      <c r="H81" s="389"/>
      <c r="I81" s="314">
        <v>87905</v>
      </c>
      <c r="J81" s="409">
        <v>0.29951412644978398</v>
      </c>
      <c r="K81" s="314">
        <v>87905</v>
      </c>
      <c r="L81" s="409">
        <v>0.29951412644978398</v>
      </c>
      <c r="M81" s="315">
        <v>87905</v>
      </c>
      <c r="N81" s="391">
        <v>0.29951412644978398</v>
      </c>
      <c r="O81" s="314">
        <v>80944</v>
      </c>
      <c r="P81" s="410">
        <v>0.27579627383369903</v>
      </c>
      <c r="Q81" s="315">
        <v>80944</v>
      </c>
      <c r="R81" s="421">
        <v>0.27579627383369903</v>
      </c>
      <c r="S81" s="314">
        <v>167483</v>
      </c>
      <c r="T81" s="409">
        <v>0.57065609965518649</v>
      </c>
      <c r="U81" s="315">
        <v>167483</v>
      </c>
      <c r="V81" s="391">
        <v>0.57065609965518649</v>
      </c>
      <c r="W81" s="315">
        <v>14423</v>
      </c>
      <c r="X81" s="392">
        <v>4.9142736428931626E-2</v>
      </c>
      <c r="Y81" s="402" t="s">
        <v>4688</v>
      </c>
    </row>
    <row r="82" spans="1:25" s="57" customFormat="1" ht="87" customHeight="1" outlineLevel="1" x14ac:dyDescent="0.2">
      <c r="A82" s="396"/>
      <c r="B82" s="396"/>
      <c r="C82" s="396"/>
      <c r="D82" s="395"/>
      <c r="E82" s="395"/>
      <c r="F82" s="418"/>
      <c r="G82" s="389"/>
      <c r="H82" s="389"/>
      <c r="I82" s="314">
        <v>293492</v>
      </c>
      <c r="J82" s="409"/>
      <c r="K82" s="314">
        <v>293492</v>
      </c>
      <c r="L82" s="409"/>
      <c r="M82" s="315">
        <v>293492</v>
      </c>
      <c r="N82" s="391"/>
      <c r="O82" s="314">
        <v>293492</v>
      </c>
      <c r="P82" s="410"/>
      <c r="Q82" s="315">
        <v>293492</v>
      </c>
      <c r="R82" s="421"/>
      <c r="S82" s="314">
        <v>293492</v>
      </c>
      <c r="T82" s="409"/>
      <c r="U82" s="315">
        <v>293492</v>
      </c>
      <c r="V82" s="391"/>
      <c r="W82" s="315">
        <v>293492</v>
      </c>
      <c r="X82" s="392"/>
      <c r="Y82" s="403"/>
    </row>
    <row r="83" spans="1:25" s="57" customFormat="1" ht="24.75" customHeight="1" outlineLevel="1" x14ac:dyDescent="0.2">
      <c r="A83" s="396" t="s">
        <v>4745</v>
      </c>
      <c r="B83" s="396"/>
      <c r="C83" s="396"/>
      <c r="D83" s="395" t="s">
        <v>431</v>
      </c>
      <c r="E83" s="395" t="s">
        <v>3074</v>
      </c>
      <c r="F83" s="418" t="s">
        <v>4655</v>
      </c>
      <c r="G83" s="389"/>
      <c r="H83" s="389"/>
      <c r="I83" s="314">
        <v>30346</v>
      </c>
      <c r="J83" s="401">
        <v>0.10339634470445531</v>
      </c>
      <c r="K83" s="314">
        <v>30346</v>
      </c>
      <c r="L83" s="401">
        <v>0.10339634470445531</v>
      </c>
      <c r="M83" s="315">
        <v>30346</v>
      </c>
      <c r="N83" s="392">
        <v>0.10339634470445531</v>
      </c>
      <c r="O83" s="330">
        <v>28297</v>
      </c>
      <c r="P83" s="401">
        <v>9.6414893762010553E-2</v>
      </c>
      <c r="Q83" s="329">
        <v>28297</v>
      </c>
      <c r="R83" s="392">
        <v>9.6414893762010553E-2</v>
      </c>
      <c r="S83" s="314">
        <v>58881</v>
      </c>
      <c r="T83" s="401">
        <v>0.20062216346612513</v>
      </c>
      <c r="U83" s="315">
        <v>58881</v>
      </c>
      <c r="V83" s="392">
        <v>0.20062216346612513</v>
      </c>
      <c r="W83" s="329">
        <v>5097</v>
      </c>
      <c r="X83" s="392">
        <v>1.7366742534719856E-2</v>
      </c>
      <c r="Y83" s="402" t="s">
        <v>4689</v>
      </c>
    </row>
    <row r="84" spans="1:25" s="57" customFormat="1" ht="100.5" customHeight="1" outlineLevel="1" x14ac:dyDescent="0.2">
      <c r="A84" s="396"/>
      <c r="B84" s="396"/>
      <c r="C84" s="396"/>
      <c r="D84" s="395"/>
      <c r="E84" s="395"/>
      <c r="F84" s="418"/>
      <c r="G84" s="389"/>
      <c r="H84" s="389"/>
      <c r="I84" s="314">
        <v>293492</v>
      </c>
      <c r="J84" s="401"/>
      <c r="K84" s="314">
        <v>293492</v>
      </c>
      <c r="L84" s="401"/>
      <c r="M84" s="315">
        <v>293492</v>
      </c>
      <c r="N84" s="392"/>
      <c r="O84" s="330">
        <v>293492</v>
      </c>
      <c r="P84" s="401"/>
      <c r="Q84" s="329">
        <v>293492</v>
      </c>
      <c r="R84" s="392"/>
      <c r="S84" s="314">
        <v>293492</v>
      </c>
      <c r="T84" s="401"/>
      <c r="U84" s="315">
        <v>293492</v>
      </c>
      <c r="V84" s="392"/>
      <c r="W84" s="329">
        <v>293492</v>
      </c>
      <c r="X84" s="392"/>
      <c r="Y84" s="403"/>
    </row>
    <row r="85" spans="1:25" s="319" customFormat="1" x14ac:dyDescent="0.2">
      <c r="M85" s="318"/>
      <c r="N85" s="318"/>
      <c r="Q85" s="318"/>
      <c r="R85" s="318"/>
      <c r="U85" s="318"/>
      <c r="V85" s="318"/>
      <c r="W85" s="318"/>
      <c r="X85" s="318"/>
      <c r="Y85" s="318"/>
    </row>
    <row r="86" spans="1:25" x14ac:dyDescent="0.2">
      <c r="A86" s="434" t="s">
        <v>4712</v>
      </c>
      <c r="B86" s="434"/>
      <c r="C86" s="434"/>
      <c r="D86" s="433" t="s">
        <v>3404</v>
      </c>
      <c r="E86" s="433"/>
      <c r="F86" s="327"/>
      <c r="G86" s="423" t="s">
        <v>4647</v>
      </c>
      <c r="H86" s="424"/>
      <c r="I86" s="419"/>
      <c r="J86" s="420"/>
      <c r="K86" s="420"/>
      <c r="L86" s="420"/>
      <c r="M86" s="420"/>
      <c r="N86" s="420"/>
      <c r="O86" s="420"/>
      <c r="P86" s="420"/>
      <c r="Q86" s="420"/>
      <c r="R86" s="420"/>
      <c r="S86" s="420"/>
      <c r="T86" s="420"/>
      <c r="U86" s="420"/>
      <c r="V86" s="420"/>
      <c r="W86" s="420"/>
      <c r="X86" s="420"/>
      <c r="Y86" s="420"/>
    </row>
    <row r="87" spans="1:25" s="321" customFormat="1" ht="12.75" customHeight="1" outlineLevel="1" x14ac:dyDescent="0.2">
      <c r="A87" s="385" t="s">
        <v>1442</v>
      </c>
      <c r="B87" s="385"/>
      <c r="C87" s="385"/>
      <c r="D87" s="385" t="s">
        <v>4583</v>
      </c>
      <c r="E87" s="385" t="s">
        <v>4591</v>
      </c>
      <c r="F87" s="385"/>
      <c r="G87" s="385" t="s">
        <v>3753</v>
      </c>
      <c r="H87" s="385"/>
      <c r="I87" s="385" t="s">
        <v>19</v>
      </c>
      <c r="J87" s="385"/>
      <c r="K87" s="385"/>
      <c r="L87" s="385"/>
      <c r="M87" s="385"/>
      <c r="N87" s="385"/>
      <c r="O87" s="385"/>
      <c r="P87" s="385"/>
      <c r="Q87" s="385"/>
      <c r="R87" s="385"/>
      <c r="S87" s="385"/>
      <c r="T87" s="385"/>
      <c r="U87" s="385"/>
      <c r="V87" s="385"/>
      <c r="W87" s="385"/>
      <c r="X87" s="385"/>
      <c r="Y87" s="386" t="s">
        <v>4683</v>
      </c>
    </row>
    <row r="88" spans="1:25" s="321" customFormat="1" outlineLevel="1" x14ac:dyDescent="0.2">
      <c r="A88" s="385"/>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98"/>
    </row>
    <row r="89" spans="1:25" s="321" customFormat="1" ht="15" customHeight="1" outlineLevel="1" x14ac:dyDescent="0.2">
      <c r="A89" s="385"/>
      <c r="B89" s="385"/>
      <c r="C89" s="385"/>
      <c r="D89" s="385"/>
      <c r="E89" s="385"/>
      <c r="F89" s="385"/>
      <c r="G89" s="385"/>
      <c r="H89" s="385"/>
      <c r="I89" s="388" t="s">
        <v>4656</v>
      </c>
      <c r="J89" s="388"/>
      <c r="K89" s="388" t="s">
        <v>4657</v>
      </c>
      <c r="L89" s="388"/>
      <c r="M89" s="388" t="s">
        <v>4658</v>
      </c>
      <c r="N89" s="388"/>
      <c r="O89" s="388" t="s">
        <v>4659</v>
      </c>
      <c r="P89" s="388"/>
      <c r="Q89" s="388" t="s">
        <v>4660</v>
      </c>
      <c r="R89" s="388"/>
      <c r="S89" s="388" t="s">
        <v>4661</v>
      </c>
      <c r="T89" s="388"/>
      <c r="U89" s="388" t="s">
        <v>4662</v>
      </c>
      <c r="V89" s="388"/>
      <c r="W89" s="388" t="s">
        <v>4651</v>
      </c>
      <c r="X89" s="388"/>
      <c r="Y89" s="398"/>
    </row>
    <row r="90" spans="1:25" s="321" customFormat="1" outlineLevel="1" x14ac:dyDescent="0.2">
      <c r="A90" s="385"/>
      <c r="B90" s="385"/>
      <c r="C90" s="385"/>
      <c r="D90" s="385"/>
      <c r="E90" s="385"/>
      <c r="F90" s="385" t="s">
        <v>9</v>
      </c>
      <c r="G90" s="385"/>
      <c r="H90" s="385"/>
      <c r="I90" s="317" t="s">
        <v>15</v>
      </c>
      <c r="J90" s="399" t="s">
        <v>14</v>
      </c>
      <c r="K90" s="317" t="s">
        <v>15</v>
      </c>
      <c r="L90" s="399" t="s">
        <v>14</v>
      </c>
      <c r="M90" s="316" t="s">
        <v>15</v>
      </c>
      <c r="N90" s="404" t="s">
        <v>14</v>
      </c>
      <c r="O90" s="317" t="s">
        <v>15</v>
      </c>
      <c r="P90" s="399" t="s">
        <v>14</v>
      </c>
      <c r="Q90" s="316" t="s">
        <v>15</v>
      </c>
      <c r="R90" s="404" t="s">
        <v>14</v>
      </c>
      <c r="S90" s="317" t="s">
        <v>15</v>
      </c>
      <c r="T90" s="399" t="s">
        <v>14</v>
      </c>
      <c r="U90" s="316" t="s">
        <v>15</v>
      </c>
      <c r="V90" s="404" t="s">
        <v>14</v>
      </c>
      <c r="W90" s="316" t="s">
        <v>15</v>
      </c>
      <c r="X90" s="404" t="s">
        <v>14</v>
      </c>
      <c r="Y90" s="398"/>
    </row>
    <row r="91" spans="1:25" s="321" customFormat="1" outlineLevel="1" x14ac:dyDescent="0.2">
      <c r="A91" s="385"/>
      <c r="B91" s="385"/>
      <c r="C91" s="385"/>
      <c r="D91" s="385"/>
      <c r="E91" s="385"/>
      <c r="F91" s="385"/>
      <c r="G91" s="385"/>
      <c r="H91" s="385"/>
      <c r="I91" s="317" t="s">
        <v>13</v>
      </c>
      <c r="J91" s="399"/>
      <c r="K91" s="317" t="s">
        <v>13</v>
      </c>
      <c r="L91" s="399"/>
      <c r="M91" s="316" t="s">
        <v>13</v>
      </c>
      <c r="N91" s="404"/>
      <c r="O91" s="317" t="s">
        <v>13</v>
      </c>
      <c r="P91" s="399"/>
      <c r="Q91" s="316" t="s">
        <v>13</v>
      </c>
      <c r="R91" s="404"/>
      <c r="S91" s="317" t="s">
        <v>13</v>
      </c>
      <c r="T91" s="399"/>
      <c r="U91" s="316" t="s">
        <v>13</v>
      </c>
      <c r="V91" s="404"/>
      <c r="W91" s="316" t="s">
        <v>13</v>
      </c>
      <c r="X91" s="404"/>
      <c r="Y91" s="387"/>
    </row>
    <row r="92" spans="1:25" s="313" customFormat="1" ht="21" customHeight="1" outlineLevel="1" x14ac:dyDescent="0.2">
      <c r="A92" s="440" t="s">
        <v>4727</v>
      </c>
      <c r="B92" s="440"/>
      <c r="C92" s="440"/>
      <c r="D92" s="422" t="s">
        <v>431</v>
      </c>
      <c r="E92" s="422" t="s">
        <v>3072</v>
      </c>
      <c r="F92" s="411" t="s">
        <v>4655</v>
      </c>
      <c r="G92" s="442"/>
      <c r="H92" s="442"/>
      <c r="I92" s="315">
        <v>5684</v>
      </c>
      <c r="J92" s="391">
        <v>0.11984987137856871</v>
      </c>
      <c r="K92" s="315">
        <v>11371</v>
      </c>
      <c r="L92" s="391">
        <v>0.23976299919875174</v>
      </c>
      <c r="M92" s="315">
        <v>19900</v>
      </c>
      <c r="N92" s="391">
        <v>0.41960106270821912</v>
      </c>
      <c r="O92" s="315">
        <v>8529</v>
      </c>
      <c r="P92" s="421">
        <v>0.17983806350946738</v>
      </c>
      <c r="Q92" s="315">
        <v>14594</v>
      </c>
      <c r="R92" s="421">
        <v>0.30772150297305273</v>
      </c>
      <c r="S92" s="315">
        <v>20668</v>
      </c>
      <c r="T92" s="391">
        <v>0.43579471176148105</v>
      </c>
      <c r="U92" s="315">
        <v>29774</v>
      </c>
      <c r="V92" s="391">
        <v>0.62779909754143293</v>
      </c>
      <c r="W92" s="315">
        <v>9106</v>
      </c>
      <c r="X92" s="391">
        <v>0.19200438577995194</v>
      </c>
      <c r="Y92" s="402" t="s">
        <v>4687</v>
      </c>
    </row>
    <row r="93" spans="1:25" s="313" customFormat="1" ht="117" customHeight="1" outlineLevel="1" x14ac:dyDescent="0.2">
      <c r="A93" s="440"/>
      <c r="B93" s="440"/>
      <c r="C93" s="440"/>
      <c r="D93" s="422"/>
      <c r="E93" s="422"/>
      <c r="F93" s="411"/>
      <c r="G93" s="442"/>
      <c r="H93" s="442"/>
      <c r="I93" s="315">
        <v>47426</v>
      </c>
      <c r="J93" s="391"/>
      <c r="K93" s="315">
        <v>47426</v>
      </c>
      <c r="L93" s="391"/>
      <c r="M93" s="315">
        <v>47426</v>
      </c>
      <c r="N93" s="391"/>
      <c r="O93" s="315">
        <v>47426</v>
      </c>
      <c r="P93" s="421"/>
      <c r="Q93" s="315">
        <v>47426</v>
      </c>
      <c r="R93" s="421"/>
      <c r="S93" s="315">
        <v>47426</v>
      </c>
      <c r="T93" s="391"/>
      <c r="U93" s="315">
        <v>47426</v>
      </c>
      <c r="V93" s="391"/>
      <c r="W93" s="315">
        <v>47426</v>
      </c>
      <c r="X93" s="391"/>
      <c r="Y93" s="403"/>
    </row>
    <row r="94" spans="1:25" s="313" customFormat="1" ht="23.25" customHeight="1" outlineLevel="1" x14ac:dyDescent="0.2">
      <c r="A94" s="440" t="s">
        <v>4727</v>
      </c>
      <c r="B94" s="440"/>
      <c r="C94" s="440"/>
      <c r="D94" s="422" t="s">
        <v>4663</v>
      </c>
      <c r="E94" s="422" t="s">
        <v>3072</v>
      </c>
      <c r="F94" s="411" t="s">
        <v>4655</v>
      </c>
      <c r="G94" s="442"/>
      <c r="H94" s="442"/>
      <c r="I94" s="315">
        <v>4590</v>
      </c>
      <c r="J94" s="391">
        <v>9.6782355669885717E-2</v>
      </c>
      <c r="K94" s="315">
        <v>9183</v>
      </c>
      <c r="L94" s="391">
        <v>0.19362796778138575</v>
      </c>
      <c r="M94" s="315">
        <v>16070</v>
      </c>
      <c r="N94" s="391">
        <v>0.33884367224729051</v>
      </c>
      <c r="O94" s="315">
        <v>6887</v>
      </c>
      <c r="P94" s="421">
        <v>0.14521570446590479</v>
      </c>
      <c r="Q94" s="315">
        <v>11801</v>
      </c>
      <c r="R94" s="421">
        <v>0.24882975583013536</v>
      </c>
      <c r="S94" s="315">
        <v>16724</v>
      </c>
      <c r="T94" s="391">
        <v>0.35263357651920885</v>
      </c>
      <c r="U94" s="315">
        <v>24104</v>
      </c>
      <c r="V94" s="391">
        <v>0.50824442289039762</v>
      </c>
      <c r="W94" s="315">
        <v>7380</v>
      </c>
      <c r="X94" s="391">
        <v>0.1556108463711888</v>
      </c>
      <c r="Y94" s="402" t="s">
        <v>4686</v>
      </c>
    </row>
    <row r="95" spans="1:25" s="313" customFormat="1" ht="112.5" customHeight="1" outlineLevel="1" x14ac:dyDescent="0.2">
      <c r="A95" s="440"/>
      <c r="B95" s="440"/>
      <c r="C95" s="440"/>
      <c r="D95" s="422"/>
      <c r="E95" s="422"/>
      <c r="F95" s="411"/>
      <c r="G95" s="442"/>
      <c r="H95" s="442"/>
      <c r="I95" s="315">
        <v>47426</v>
      </c>
      <c r="J95" s="391"/>
      <c r="K95" s="315">
        <v>47426</v>
      </c>
      <c r="L95" s="391"/>
      <c r="M95" s="315">
        <v>47426</v>
      </c>
      <c r="N95" s="391"/>
      <c r="O95" s="315">
        <v>47426</v>
      </c>
      <c r="P95" s="421"/>
      <c r="Q95" s="315">
        <v>47426</v>
      </c>
      <c r="R95" s="421"/>
      <c r="S95" s="315">
        <v>47426</v>
      </c>
      <c r="T95" s="391"/>
      <c r="U95" s="315">
        <v>47426</v>
      </c>
      <c r="V95" s="391"/>
      <c r="W95" s="315">
        <v>47426</v>
      </c>
      <c r="X95" s="391"/>
      <c r="Y95" s="403"/>
    </row>
    <row r="96" spans="1:25" s="57" customFormat="1" ht="17.25" customHeight="1" outlineLevel="1" x14ac:dyDescent="0.2">
      <c r="A96" s="396" t="s">
        <v>4727</v>
      </c>
      <c r="B96" s="396"/>
      <c r="C96" s="396"/>
      <c r="D96" s="395" t="s">
        <v>1256</v>
      </c>
      <c r="E96" s="395" t="s">
        <v>3072</v>
      </c>
      <c r="F96" s="418" t="s">
        <v>4655</v>
      </c>
      <c r="G96" s="389"/>
      <c r="H96" s="389"/>
      <c r="I96" s="314">
        <v>3263</v>
      </c>
      <c r="J96" s="409">
        <v>6.8801922995825077E-2</v>
      </c>
      <c r="K96" s="314">
        <v>6528</v>
      </c>
      <c r="L96" s="409">
        <v>0.13764601695272635</v>
      </c>
      <c r="M96" s="315">
        <v>11423</v>
      </c>
      <c r="N96" s="391">
        <v>0.24085944418673302</v>
      </c>
      <c r="O96" s="314">
        <v>4895</v>
      </c>
      <c r="P96" s="410">
        <v>0.10321342723400666</v>
      </c>
      <c r="Q96" s="315">
        <v>8389</v>
      </c>
      <c r="R96" s="421">
        <v>0.17688609623413318</v>
      </c>
      <c r="S96" s="314">
        <v>11888</v>
      </c>
      <c r="T96" s="409">
        <v>0.25066419263695022</v>
      </c>
      <c r="U96" s="315">
        <v>17134</v>
      </c>
      <c r="V96" s="391">
        <v>0.36127862353983048</v>
      </c>
      <c r="W96" s="315">
        <v>5246</v>
      </c>
      <c r="X96" s="391">
        <v>0.11061443090288027</v>
      </c>
      <c r="Y96" s="402" t="s">
        <v>4685</v>
      </c>
    </row>
    <row r="97" spans="1:25" s="57" customFormat="1" ht="94.5" customHeight="1" outlineLevel="1" x14ac:dyDescent="0.2">
      <c r="A97" s="396"/>
      <c r="B97" s="396"/>
      <c r="C97" s="396"/>
      <c r="D97" s="395"/>
      <c r="E97" s="395"/>
      <c r="F97" s="418"/>
      <c r="G97" s="389"/>
      <c r="H97" s="389"/>
      <c r="I97" s="314">
        <v>47426</v>
      </c>
      <c r="J97" s="409"/>
      <c r="K97" s="314">
        <v>47426</v>
      </c>
      <c r="L97" s="409"/>
      <c r="M97" s="315">
        <v>47426</v>
      </c>
      <c r="N97" s="391"/>
      <c r="O97" s="314">
        <v>47426</v>
      </c>
      <c r="P97" s="410"/>
      <c r="Q97" s="315">
        <v>47426</v>
      </c>
      <c r="R97" s="421"/>
      <c r="S97" s="314">
        <v>47426</v>
      </c>
      <c r="T97" s="409"/>
      <c r="U97" s="315">
        <v>47426</v>
      </c>
      <c r="V97" s="391"/>
      <c r="W97" s="315">
        <v>47426</v>
      </c>
      <c r="X97" s="391"/>
      <c r="Y97" s="403"/>
    </row>
    <row r="98" spans="1:25" s="57" customFormat="1" ht="15.75" customHeight="1" outlineLevel="1" x14ac:dyDescent="0.2">
      <c r="A98" s="396" t="s">
        <v>4727</v>
      </c>
      <c r="B98" s="396"/>
      <c r="C98" s="396"/>
      <c r="D98" s="395" t="s">
        <v>4664</v>
      </c>
      <c r="E98" s="395" t="s">
        <v>3072</v>
      </c>
      <c r="F98" s="418" t="s">
        <v>4655</v>
      </c>
      <c r="G98" s="389"/>
      <c r="H98" s="389"/>
      <c r="I98" s="314">
        <v>1327</v>
      </c>
      <c r="J98" s="409">
        <v>2.798043267406064E-2</v>
      </c>
      <c r="K98" s="314">
        <v>2655</v>
      </c>
      <c r="L98" s="409">
        <v>5.5981950828659387E-2</v>
      </c>
      <c r="M98" s="314">
        <v>4647</v>
      </c>
      <c r="N98" s="409">
        <v>9.7984228060557496E-2</v>
      </c>
      <c r="O98" s="314">
        <v>1992</v>
      </c>
      <c r="P98" s="410">
        <v>4.2002277231898116E-2</v>
      </c>
      <c r="Q98" s="314">
        <v>3412</v>
      </c>
      <c r="R98" s="410">
        <v>7.1943659596002199E-2</v>
      </c>
      <c r="S98" s="314">
        <v>4836</v>
      </c>
      <c r="T98" s="409">
        <v>0.10196938388225868</v>
      </c>
      <c r="U98" s="314">
        <v>6970</v>
      </c>
      <c r="V98" s="409">
        <v>0.14696579935056719</v>
      </c>
      <c r="W98" s="314">
        <v>2134</v>
      </c>
      <c r="X98" s="409">
        <v>4.4996415468308522E-2</v>
      </c>
      <c r="Y98" s="402" t="s">
        <v>4690</v>
      </c>
    </row>
    <row r="99" spans="1:25" s="57" customFormat="1" ht="96" customHeight="1" outlineLevel="1" x14ac:dyDescent="0.2">
      <c r="A99" s="396"/>
      <c r="B99" s="396"/>
      <c r="C99" s="396"/>
      <c r="D99" s="395"/>
      <c r="E99" s="395"/>
      <c r="F99" s="418"/>
      <c r="G99" s="389"/>
      <c r="H99" s="389"/>
      <c r="I99" s="314">
        <v>47426</v>
      </c>
      <c r="J99" s="409"/>
      <c r="K99" s="314">
        <v>47426</v>
      </c>
      <c r="L99" s="409"/>
      <c r="M99" s="314">
        <v>47426</v>
      </c>
      <c r="N99" s="409"/>
      <c r="O99" s="314">
        <v>47426</v>
      </c>
      <c r="P99" s="410"/>
      <c r="Q99" s="314">
        <v>47426</v>
      </c>
      <c r="R99" s="410"/>
      <c r="S99" s="314">
        <v>47426</v>
      </c>
      <c r="T99" s="409"/>
      <c r="U99" s="314">
        <v>47426</v>
      </c>
      <c r="V99" s="409"/>
      <c r="W99" s="314">
        <v>47426</v>
      </c>
      <c r="X99" s="409"/>
      <c r="Y99" s="403"/>
    </row>
    <row r="100" spans="1:25" s="313" customFormat="1" ht="21.75" customHeight="1" outlineLevel="1" x14ac:dyDescent="0.2">
      <c r="A100" s="440" t="s">
        <v>4746</v>
      </c>
      <c r="B100" s="440"/>
      <c r="C100" s="440"/>
      <c r="D100" s="422" t="s">
        <v>431</v>
      </c>
      <c r="E100" s="422" t="s">
        <v>3074</v>
      </c>
      <c r="F100" s="411" t="s">
        <v>4655</v>
      </c>
      <c r="G100" s="442"/>
      <c r="H100" s="442"/>
      <c r="I100" s="329">
        <v>1834</v>
      </c>
      <c r="J100" s="392">
        <v>3.8670771306878085E-2</v>
      </c>
      <c r="K100" s="329">
        <v>3673</v>
      </c>
      <c r="L100" s="392">
        <v>7.7446970016446681E-2</v>
      </c>
      <c r="M100" s="329">
        <v>6428</v>
      </c>
      <c r="N100" s="392">
        <v>0.13553746889891621</v>
      </c>
      <c r="O100" s="329">
        <v>2755</v>
      </c>
      <c r="P100" s="392">
        <v>5.8090498882469532E-2</v>
      </c>
      <c r="Q100" s="329">
        <v>5111</v>
      </c>
      <c r="R100" s="392">
        <v>0.10776789103023658</v>
      </c>
      <c r="S100" s="329">
        <v>7476</v>
      </c>
      <c r="T100" s="392">
        <v>0.15763505250284654</v>
      </c>
      <c r="U100" s="329">
        <v>11019</v>
      </c>
      <c r="V100" s="392">
        <v>0.23234091004934002</v>
      </c>
      <c r="W100" s="329">
        <v>3543</v>
      </c>
      <c r="X100" s="392">
        <v>7.470585754649349E-2</v>
      </c>
      <c r="Y100" s="402" t="s">
        <v>4686</v>
      </c>
    </row>
    <row r="101" spans="1:25" s="313" customFormat="1" ht="120" customHeight="1" outlineLevel="1" x14ac:dyDescent="0.2">
      <c r="A101" s="440"/>
      <c r="B101" s="440"/>
      <c r="C101" s="440"/>
      <c r="D101" s="422"/>
      <c r="E101" s="422"/>
      <c r="F101" s="411"/>
      <c r="G101" s="442"/>
      <c r="H101" s="442"/>
      <c r="I101" s="329">
        <v>47426</v>
      </c>
      <c r="J101" s="392"/>
      <c r="K101" s="329">
        <v>47426</v>
      </c>
      <c r="L101" s="392"/>
      <c r="M101" s="329">
        <v>47426</v>
      </c>
      <c r="N101" s="392"/>
      <c r="O101" s="329">
        <v>47426</v>
      </c>
      <c r="P101" s="392"/>
      <c r="Q101" s="329">
        <v>47426</v>
      </c>
      <c r="R101" s="392"/>
      <c r="S101" s="329">
        <v>47426</v>
      </c>
      <c r="T101" s="392"/>
      <c r="U101" s="329">
        <v>47426</v>
      </c>
      <c r="V101" s="392"/>
      <c r="W101" s="329">
        <v>47426</v>
      </c>
      <c r="X101" s="392"/>
      <c r="Y101" s="403"/>
    </row>
    <row r="102" spans="1:25" s="57" customFormat="1" ht="21.75" customHeight="1" outlineLevel="1" x14ac:dyDescent="0.2">
      <c r="A102" s="396" t="s">
        <v>4728</v>
      </c>
      <c r="B102" s="396"/>
      <c r="C102" s="396"/>
      <c r="D102" s="395" t="s">
        <v>1256</v>
      </c>
      <c r="E102" s="395" t="s">
        <v>3074</v>
      </c>
      <c r="F102" s="418" t="s">
        <v>4655</v>
      </c>
      <c r="G102" s="389"/>
      <c r="H102" s="389"/>
      <c r="I102" s="330">
        <v>1304</v>
      </c>
      <c r="J102" s="401">
        <v>2.7495466621684308E-2</v>
      </c>
      <c r="K102" s="330">
        <v>2610</v>
      </c>
      <c r="L102" s="401">
        <v>5.5033104204444822E-2</v>
      </c>
      <c r="M102" s="330">
        <v>4568</v>
      </c>
      <c r="N102" s="401">
        <v>9.6318475098047487E-2</v>
      </c>
      <c r="O102" s="330">
        <v>1958</v>
      </c>
      <c r="P102" s="401">
        <v>4.1285370893602666E-2</v>
      </c>
      <c r="Q102" s="330">
        <v>3633</v>
      </c>
      <c r="R102" s="401">
        <v>7.660355079492262E-2</v>
      </c>
      <c r="S102" s="330">
        <v>5313</v>
      </c>
      <c r="T102" s="401">
        <v>0.11202715809893307</v>
      </c>
      <c r="U102" s="330">
        <v>7832</v>
      </c>
      <c r="V102" s="401">
        <v>0.16514148357441066</v>
      </c>
      <c r="W102" s="330">
        <v>2519</v>
      </c>
      <c r="X102" s="401">
        <v>5.3114325475477585E-2</v>
      </c>
      <c r="Y102" s="402" t="s">
        <v>4685</v>
      </c>
    </row>
    <row r="103" spans="1:25" s="57" customFormat="1" ht="102.75" customHeight="1" outlineLevel="1" x14ac:dyDescent="0.2">
      <c r="A103" s="396"/>
      <c r="B103" s="396"/>
      <c r="C103" s="396"/>
      <c r="D103" s="395"/>
      <c r="E103" s="395"/>
      <c r="F103" s="418"/>
      <c r="G103" s="389"/>
      <c r="H103" s="389"/>
      <c r="I103" s="330">
        <v>47426</v>
      </c>
      <c r="J103" s="401"/>
      <c r="K103" s="330">
        <v>47426</v>
      </c>
      <c r="L103" s="401"/>
      <c r="M103" s="330">
        <v>47426</v>
      </c>
      <c r="N103" s="401"/>
      <c r="O103" s="330">
        <v>47426</v>
      </c>
      <c r="P103" s="401"/>
      <c r="Q103" s="330">
        <v>47426</v>
      </c>
      <c r="R103" s="401"/>
      <c r="S103" s="330">
        <v>47426</v>
      </c>
      <c r="T103" s="401"/>
      <c r="U103" s="330">
        <v>47426</v>
      </c>
      <c r="V103" s="401"/>
      <c r="W103" s="330">
        <v>47426</v>
      </c>
      <c r="X103" s="401"/>
      <c r="Y103" s="403"/>
    </row>
    <row r="104" spans="1:25" s="57" customFormat="1" ht="17.25" customHeight="1" outlineLevel="1" x14ac:dyDescent="0.2">
      <c r="A104" s="396" t="s">
        <v>4728</v>
      </c>
      <c r="B104" s="396"/>
      <c r="C104" s="396"/>
      <c r="D104" s="395" t="s">
        <v>4664</v>
      </c>
      <c r="E104" s="395" t="s">
        <v>3074</v>
      </c>
      <c r="F104" s="418" t="s">
        <v>4655</v>
      </c>
      <c r="G104" s="389"/>
      <c r="H104" s="389"/>
      <c r="I104" s="330">
        <v>530</v>
      </c>
      <c r="J104" s="401">
        <v>1.1175304685193775E-2</v>
      </c>
      <c r="K104" s="330">
        <v>1063</v>
      </c>
      <c r="L104" s="401">
        <v>2.2413865812001856E-2</v>
      </c>
      <c r="M104" s="330">
        <v>1860</v>
      </c>
      <c r="N104" s="401">
        <v>3.9218993800868719E-2</v>
      </c>
      <c r="O104" s="330">
        <v>797</v>
      </c>
      <c r="P104" s="401">
        <v>1.6805127988866866E-2</v>
      </c>
      <c r="Q104" s="330">
        <v>1478</v>
      </c>
      <c r="R104" s="401">
        <v>3.1164340235313961E-2</v>
      </c>
      <c r="S104" s="330">
        <v>2163</v>
      </c>
      <c r="T104" s="401">
        <v>4.5607894403913468E-2</v>
      </c>
      <c r="U104" s="330">
        <v>3187</v>
      </c>
      <c r="V104" s="401">
        <v>6.7199426474929366E-2</v>
      </c>
      <c r="W104" s="330">
        <v>1024</v>
      </c>
      <c r="X104" s="401">
        <v>2.1591532071015898E-2</v>
      </c>
      <c r="Y104" s="402" t="s">
        <v>4691</v>
      </c>
    </row>
    <row r="105" spans="1:25" s="57" customFormat="1" ht="106.5" customHeight="1" outlineLevel="1" x14ac:dyDescent="0.2">
      <c r="A105" s="396"/>
      <c r="B105" s="396"/>
      <c r="C105" s="396"/>
      <c r="D105" s="395"/>
      <c r="E105" s="395"/>
      <c r="F105" s="418"/>
      <c r="G105" s="389"/>
      <c r="H105" s="389"/>
      <c r="I105" s="330">
        <v>47426</v>
      </c>
      <c r="J105" s="401"/>
      <c r="K105" s="330">
        <v>47426</v>
      </c>
      <c r="L105" s="401"/>
      <c r="M105" s="330">
        <v>47426</v>
      </c>
      <c r="N105" s="401"/>
      <c r="O105" s="330">
        <v>47426</v>
      </c>
      <c r="P105" s="401"/>
      <c r="Q105" s="330">
        <v>47426</v>
      </c>
      <c r="R105" s="401"/>
      <c r="S105" s="330">
        <v>47426</v>
      </c>
      <c r="T105" s="401"/>
      <c r="U105" s="330">
        <v>47426</v>
      </c>
      <c r="V105" s="401"/>
      <c r="W105" s="330">
        <v>47426</v>
      </c>
      <c r="X105" s="401"/>
      <c r="Y105" s="403"/>
    </row>
    <row r="106" spans="1:25" x14ac:dyDescent="0.2">
      <c r="A106" s="434" t="s">
        <v>4713</v>
      </c>
      <c r="B106" s="434"/>
      <c r="C106" s="434"/>
      <c r="D106" s="433" t="s">
        <v>3404</v>
      </c>
      <c r="E106" s="433"/>
      <c r="F106" s="325"/>
      <c r="G106" s="441" t="s">
        <v>4649</v>
      </c>
      <c r="H106" s="424"/>
      <c r="I106" s="419"/>
      <c r="J106" s="420"/>
      <c r="K106" s="420"/>
      <c r="L106" s="420"/>
      <c r="M106" s="420"/>
      <c r="N106" s="420"/>
      <c r="O106" s="420"/>
      <c r="P106" s="420"/>
      <c r="Q106" s="420"/>
      <c r="R106" s="420"/>
      <c r="S106" s="420"/>
      <c r="T106" s="420"/>
      <c r="U106" s="420"/>
      <c r="V106" s="420"/>
      <c r="W106" s="420"/>
      <c r="X106" s="420"/>
      <c r="Y106" s="420"/>
    </row>
    <row r="107" spans="1:25" s="321" customFormat="1" ht="12.75" customHeight="1" outlineLevel="1" x14ac:dyDescent="0.2">
      <c r="A107" s="385" t="s">
        <v>1442</v>
      </c>
      <c r="B107" s="385"/>
      <c r="C107" s="385"/>
      <c r="D107" s="385" t="s">
        <v>4583</v>
      </c>
      <c r="E107" s="385" t="s">
        <v>4591</v>
      </c>
      <c r="F107" s="385"/>
      <c r="G107" s="385" t="s">
        <v>3753</v>
      </c>
      <c r="H107" s="385"/>
      <c r="I107" s="385" t="s">
        <v>19</v>
      </c>
      <c r="J107" s="385"/>
      <c r="K107" s="385"/>
      <c r="L107" s="385"/>
      <c r="M107" s="385"/>
      <c r="N107" s="385"/>
      <c r="O107" s="385"/>
      <c r="P107" s="385"/>
      <c r="Q107" s="385"/>
      <c r="R107" s="385"/>
      <c r="S107" s="385"/>
      <c r="T107" s="385"/>
      <c r="U107" s="385"/>
      <c r="V107" s="385"/>
      <c r="W107" s="385"/>
      <c r="X107" s="385"/>
      <c r="Y107" s="386" t="s">
        <v>4683</v>
      </c>
    </row>
    <row r="108" spans="1:25" s="321" customFormat="1" outlineLevel="1" x14ac:dyDescent="0.2">
      <c r="A108" s="385"/>
      <c r="B108" s="385"/>
      <c r="C108" s="385"/>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98"/>
    </row>
    <row r="109" spans="1:25" s="321" customFormat="1" ht="15" customHeight="1" outlineLevel="1" x14ac:dyDescent="0.2">
      <c r="A109" s="385"/>
      <c r="B109" s="385"/>
      <c r="C109" s="385"/>
      <c r="D109" s="385"/>
      <c r="E109" s="385"/>
      <c r="F109" s="385"/>
      <c r="G109" s="385"/>
      <c r="H109" s="385"/>
      <c r="I109" s="388" t="s">
        <v>4656</v>
      </c>
      <c r="J109" s="388"/>
      <c r="K109" s="388" t="s">
        <v>4657</v>
      </c>
      <c r="L109" s="388"/>
      <c r="M109" s="388" t="s">
        <v>4658</v>
      </c>
      <c r="N109" s="388"/>
      <c r="O109" s="388" t="s">
        <v>4659</v>
      </c>
      <c r="P109" s="388"/>
      <c r="Q109" s="388" t="s">
        <v>4660</v>
      </c>
      <c r="R109" s="388"/>
      <c r="S109" s="388" t="s">
        <v>4661</v>
      </c>
      <c r="T109" s="388"/>
      <c r="U109" s="388" t="s">
        <v>4662</v>
      </c>
      <c r="V109" s="388"/>
      <c r="W109" s="388" t="s">
        <v>4651</v>
      </c>
      <c r="X109" s="388"/>
      <c r="Y109" s="398"/>
    </row>
    <row r="110" spans="1:25" s="321" customFormat="1" outlineLevel="1" x14ac:dyDescent="0.2">
      <c r="A110" s="385"/>
      <c r="B110" s="385"/>
      <c r="C110" s="385"/>
      <c r="D110" s="385"/>
      <c r="E110" s="385"/>
      <c r="F110" s="385" t="s">
        <v>9</v>
      </c>
      <c r="G110" s="385"/>
      <c r="H110" s="385"/>
      <c r="I110" s="317" t="s">
        <v>15</v>
      </c>
      <c r="J110" s="399" t="s">
        <v>14</v>
      </c>
      <c r="K110" s="317" t="s">
        <v>15</v>
      </c>
      <c r="L110" s="399" t="s">
        <v>14</v>
      </c>
      <c r="M110" s="316" t="s">
        <v>15</v>
      </c>
      <c r="N110" s="404" t="s">
        <v>14</v>
      </c>
      <c r="O110" s="317" t="s">
        <v>15</v>
      </c>
      <c r="P110" s="399" t="s">
        <v>14</v>
      </c>
      <c r="Q110" s="316" t="s">
        <v>15</v>
      </c>
      <c r="R110" s="404" t="s">
        <v>14</v>
      </c>
      <c r="S110" s="317" t="s">
        <v>15</v>
      </c>
      <c r="T110" s="399" t="s">
        <v>14</v>
      </c>
      <c r="U110" s="316" t="s">
        <v>15</v>
      </c>
      <c r="V110" s="404" t="s">
        <v>14</v>
      </c>
      <c r="W110" s="316" t="s">
        <v>15</v>
      </c>
      <c r="X110" s="404" t="s">
        <v>14</v>
      </c>
      <c r="Y110" s="398"/>
    </row>
    <row r="111" spans="1:25" s="321" customFormat="1" outlineLevel="1" x14ac:dyDescent="0.2">
      <c r="A111" s="385"/>
      <c r="B111" s="385"/>
      <c r="C111" s="385"/>
      <c r="D111" s="385"/>
      <c r="E111" s="385"/>
      <c r="F111" s="385"/>
      <c r="G111" s="385"/>
      <c r="H111" s="385"/>
      <c r="I111" s="317" t="s">
        <v>13</v>
      </c>
      <c r="J111" s="399"/>
      <c r="K111" s="317" t="s">
        <v>13</v>
      </c>
      <c r="L111" s="399"/>
      <c r="M111" s="316" t="s">
        <v>13</v>
      </c>
      <c r="N111" s="404"/>
      <c r="O111" s="317" t="s">
        <v>13</v>
      </c>
      <c r="P111" s="399"/>
      <c r="Q111" s="316" t="s">
        <v>13</v>
      </c>
      <c r="R111" s="404"/>
      <c r="S111" s="317" t="s">
        <v>13</v>
      </c>
      <c r="T111" s="399"/>
      <c r="U111" s="316" t="s">
        <v>13</v>
      </c>
      <c r="V111" s="404"/>
      <c r="W111" s="316" t="s">
        <v>13</v>
      </c>
      <c r="X111" s="404"/>
      <c r="Y111" s="387"/>
    </row>
    <row r="112" spans="1:25" s="57" customFormat="1" ht="15" customHeight="1" outlineLevel="1" x14ac:dyDescent="0.2">
      <c r="A112" s="396" t="s">
        <v>4733</v>
      </c>
      <c r="B112" s="396"/>
      <c r="C112" s="396"/>
      <c r="D112" s="395" t="s">
        <v>431</v>
      </c>
      <c r="E112" s="395"/>
      <c r="F112" s="418" t="s">
        <v>4655</v>
      </c>
      <c r="G112" s="389"/>
      <c r="H112" s="389"/>
      <c r="I112" s="314">
        <v>7157</v>
      </c>
      <c r="J112" s="409">
        <v>0.10669509086301227</v>
      </c>
      <c r="K112" s="314">
        <v>7157</v>
      </c>
      <c r="L112" s="409">
        <v>0.10669509086301227</v>
      </c>
      <c r="M112" s="315">
        <v>7157</v>
      </c>
      <c r="N112" s="391">
        <v>0.10669509086301227</v>
      </c>
      <c r="O112" s="314">
        <v>15508</v>
      </c>
      <c r="P112" s="410">
        <v>0.23119008929769377</v>
      </c>
      <c r="Q112" s="315">
        <v>15508</v>
      </c>
      <c r="R112" s="421">
        <v>0.23119008929769377</v>
      </c>
      <c r="S112" s="314">
        <v>32209</v>
      </c>
      <c r="T112" s="410">
        <v>0.48016517837177058</v>
      </c>
      <c r="U112" s="315">
        <v>32209</v>
      </c>
      <c r="V112" s="421">
        <v>0.48016517837177058</v>
      </c>
      <c r="W112" s="315">
        <v>2784</v>
      </c>
      <c r="X112" s="391">
        <v>4.1503302076655882E-2</v>
      </c>
      <c r="Y112" s="402" t="s">
        <v>4680</v>
      </c>
    </row>
    <row r="113" spans="1:25" s="57" customFormat="1" ht="108.75" customHeight="1" outlineLevel="1" x14ac:dyDescent="0.2">
      <c r="A113" s="396"/>
      <c r="B113" s="396"/>
      <c r="C113" s="396"/>
      <c r="D113" s="395"/>
      <c r="E113" s="395"/>
      <c r="F113" s="418"/>
      <c r="G113" s="389"/>
      <c r="H113" s="389"/>
      <c r="I113" s="314">
        <v>67079</v>
      </c>
      <c r="J113" s="409"/>
      <c r="K113" s="314">
        <v>67079</v>
      </c>
      <c r="L113" s="409"/>
      <c r="M113" s="315">
        <v>67079</v>
      </c>
      <c r="N113" s="391"/>
      <c r="O113" s="314">
        <v>67079</v>
      </c>
      <c r="P113" s="410"/>
      <c r="Q113" s="315">
        <v>67079</v>
      </c>
      <c r="R113" s="421"/>
      <c r="S113" s="314">
        <v>67079</v>
      </c>
      <c r="T113" s="410"/>
      <c r="U113" s="315">
        <v>67079</v>
      </c>
      <c r="V113" s="421"/>
      <c r="W113" s="315">
        <v>67079</v>
      </c>
      <c r="X113" s="391"/>
      <c r="Y113" s="403"/>
    </row>
    <row r="114" spans="1:25" s="305" customFormat="1" x14ac:dyDescent="0.2">
      <c r="A114" s="299"/>
      <c r="B114" s="299"/>
      <c r="C114" s="299"/>
      <c r="D114" s="299"/>
      <c r="E114" s="299"/>
      <c r="F114" s="301"/>
      <c r="G114" s="301"/>
      <c r="H114" s="302"/>
      <c r="I114" s="303"/>
      <c r="J114" s="302"/>
      <c r="K114" s="303"/>
      <c r="L114" s="302"/>
      <c r="M114" s="312"/>
      <c r="N114" s="304"/>
      <c r="O114" s="303"/>
      <c r="P114" s="302"/>
      <c r="Q114" s="312"/>
      <c r="R114" s="304"/>
      <c r="S114" s="303"/>
      <c r="T114" s="302"/>
      <c r="U114" s="312"/>
      <c r="V114" s="304"/>
      <c r="W114" s="312"/>
      <c r="X114" s="304"/>
      <c r="Y114" s="304"/>
    </row>
    <row r="115" spans="1:25" ht="32.25" customHeight="1" x14ac:dyDescent="0.2">
      <c r="A115" s="434" t="s">
        <v>4714</v>
      </c>
      <c r="B115" s="434"/>
      <c r="C115" s="434"/>
      <c r="D115" s="433" t="s">
        <v>2317</v>
      </c>
      <c r="E115" s="433"/>
      <c r="F115" s="325"/>
      <c r="G115" s="436" t="s">
        <v>4650</v>
      </c>
      <c r="H115" s="436"/>
      <c r="I115" s="326"/>
      <c r="J115" s="326"/>
      <c r="K115" s="326"/>
      <c r="L115" s="326"/>
      <c r="M115" s="326"/>
      <c r="N115" s="326"/>
      <c r="O115" s="326"/>
      <c r="P115" s="326"/>
      <c r="Q115" s="326"/>
      <c r="R115" s="326"/>
      <c r="S115" s="326"/>
      <c r="T115" s="326"/>
      <c r="U115" s="326"/>
      <c r="V115" s="326"/>
      <c r="W115" s="326"/>
      <c r="X115" s="326"/>
      <c r="Y115" s="326"/>
    </row>
    <row r="116" spans="1:25" s="321" customFormat="1" ht="12.75" customHeight="1" outlineLevel="1" x14ac:dyDescent="0.2">
      <c r="A116" s="385" t="s">
        <v>1442</v>
      </c>
      <c r="B116" s="385"/>
      <c r="C116" s="385"/>
      <c r="D116" s="385" t="s">
        <v>4583</v>
      </c>
      <c r="E116" s="385" t="s">
        <v>4591</v>
      </c>
      <c r="F116" s="385"/>
      <c r="G116" s="385" t="s">
        <v>3753</v>
      </c>
      <c r="H116" s="385"/>
      <c r="I116" s="412" t="s">
        <v>19</v>
      </c>
      <c r="J116" s="413"/>
      <c r="K116" s="413"/>
      <c r="L116" s="413"/>
      <c r="M116" s="413"/>
      <c r="N116" s="413"/>
      <c r="O116" s="413"/>
      <c r="P116" s="413"/>
      <c r="Q116" s="413"/>
      <c r="R116" s="413"/>
      <c r="S116" s="413"/>
      <c r="T116" s="413"/>
      <c r="U116" s="413"/>
      <c r="V116" s="413"/>
      <c r="W116" s="413"/>
      <c r="X116" s="413"/>
      <c r="Y116" s="386" t="s">
        <v>4683</v>
      </c>
    </row>
    <row r="117" spans="1:25" s="321" customFormat="1" outlineLevel="1" x14ac:dyDescent="0.2">
      <c r="A117" s="385"/>
      <c r="B117" s="385"/>
      <c r="C117" s="385"/>
      <c r="D117" s="385"/>
      <c r="E117" s="385"/>
      <c r="F117" s="385"/>
      <c r="G117" s="385"/>
      <c r="H117" s="385"/>
      <c r="I117" s="415"/>
      <c r="J117" s="416"/>
      <c r="K117" s="416"/>
      <c r="L117" s="416"/>
      <c r="M117" s="416"/>
      <c r="N117" s="416"/>
      <c r="O117" s="416"/>
      <c r="P117" s="416"/>
      <c r="Q117" s="416"/>
      <c r="R117" s="416"/>
      <c r="S117" s="416"/>
      <c r="T117" s="416"/>
      <c r="U117" s="416"/>
      <c r="V117" s="416"/>
      <c r="W117" s="416"/>
      <c r="X117" s="416"/>
      <c r="Y117" s="398"/>
    </row>
    <row r="118" spans="1:25" s="321" customFormat="1" ht="15" customHeight="1" outlineLevel="1" x14ac:dyDescent="0.2">
      <c r="A118" s="385"/>
      <c r="B118" s="385"/>
      <c r="C118" s="385"/>
      <c r="D118" s="385"/>
      <c r="E118" s="385"/>
      <c r="F118" s="385"/>
      <c r="G118" s="385"/>
      <c r="H118" s="385"/>
      <c r="I118" s="388" t="s">
        <v>4656</v>
      </c>
      <c r="J118" s="388"/>
      <c r="K118" s="388" t="s">
        <v>4657</v>
      </c>
      <c r="L118" s="388"/>
      <c r="M118" s="388" t="s">
        <v>4658</v>
      </c>
      <c r="N118" s="388"/>
      <c r="O118" s="388" t="s">
        <v>4659</v>
      </c>
      <c r="P118" s="388"/>
      <c r="Q118" s="388" t="s">
        <v>4660</v>
      </c>
      <c r="R118" s="388"/>
      <c r="S118" s="388" t="s">
        <v>4661</v>
      </c>
      <c r="T118" s="388"/>
      <c r="U118" s="388" t="s">
        <v>4662</v>
      </c>
      <c r="V118" s="388"/>
      <c r="W118" s="388" t="s">
        <v>4651</v>
      </c>
      <c r="X118" s="388"/>
      <c r="Y118" s="398"/>
    </row>
    <row r="119" spans="1:25" s="321" customFormat="1" outlineLevel="1" x14ac:dyDescent="0.2">
      <c r="A119" s="385"/>
      <c r="B119" s="385"/>
      <c r="C119" s="385"/>
      <c r="D119" s="385"/>
      <c r="E119" s="385"/>
      <c r="F119" s="385" t="s">
        <v>9</v>
      </c>
      <c r="G119" s="385"/>
      <c r="H119" s="385"/>
      <c r="I119" s="317" t="s">
        <v>15</v>
      </c>
      <c r="J119" s="399" t="s">
        <v>14</v>
      </c>
      <c r="K119" s="317" t="s">
        <v>15</v>
      </c>
      <c r="L119" s="399" t="s">
        <v>14</v>
      </c>
      <c r="M119" s="316" t="s">
        <v>15</v>
      </c>
      <c r="N119" s="404" t="s">
        <v>14</v>
      </c>
      <c r="O119" s="317" t="s">
        <v>15</v>
      </c>
      <c r="P119" s="399" t="s">
        <v>14</v>
      </c>
      <c r="Q119" s="316" t="s">
        <v>15</v>
      </c>
      <c r="R119" s="404" t="s">
        <v>14</v>
      </c>
      <c r="S119" s="317" t="s">
        <v>15</v>
      </c>
      <c r="T119" s="399" t="s">
        <v>14</v>
      </c>
      <c r="U119" s="316" t="s">
        <v>15</v>
      </c>
      <c r="V119" s="404" t="s">
        <v>14</v>
      </c>
      <c r="W119" s="316" t="s">
        <v>15</v>
      </c>
      <c r="X119" s="404" t="s">
        <v>14</v>
      </c>
      <c r="Y119" s="398"/>
    </row>
    <row r="120" spans="1:25" s="321" customFormat="1" outlineLevel="1" x14ac:dyDescent="0.2">
      <c r="A120" s="385"/>
      <c r="B120" s="385"/>
      <c r="C120" s="385"/>
      <c r="D120" s="385"/>
      <c r="E120" s="385"/>
      <c r="F120" s="385"/>
      <c r="G120" s="385"/>
      <c r="H120" s="385"/>
      <c r="I120" s="317" t="s">
        <v>13</v>
      </c>
      <c r="J120" s="399"/>
      <c r="K120" s="317" t="s">
        <v>13</v>
      </c>
      <c r="L120" s="399"/>
      <c r="M120" s="316" t="s">
        <v>13</v>
      </c>
      <c r="N120" s="404"/>
      <c r="O120" s="317" t="s">
        <v>13</v>
      </c>
      <c r="P120" s="399"/>
      <c r="Q120" s="316" t="s">
        <v>13</v>
      </c>
      <c r="R120" s="404"/>
      <c r="S120" s="317" t="s">
        <v>13</v>
      </c>
      <c r="T120" s="399"/>
      <c r="U120" s="316" t="s">
        <v>13</v>
      </c>
      <c r="V120" s="404"/>
      <c r="W120" s="316" t="s">
        <v>13</v>
      </c>
      <c r="X120" s="404"/>
      <c r="Y120" s="387"/>
    </row>
    <row r="121" spans="1:25" s="57" customFormat="1" ht="21.75" customHeight="1" outlineLevel="1" x14ac:dyDescent="0.2">
      <c r="A121" s="396" t="s">
        <v>4729</v>
      </c>
      <c r="B121" s="396"/>
      <c r="C121" s="396"/>
      <c r="D121" s="395" t="s">
        <v>431</v>
      </c>
      <c r="E121" s="395"/>
      <c r="F121" s="397" t="s">
        <v>40</v>
      </c>
      <c r="G121" s="432" t="s">
        <v>3642</v>
      </c>
      <c r="H121" s="432"/>
      <c r="I121" s="314">
        <v>3156</v>
      </c>
      <c r="J121" s="409">
        <v>0.21176944239414883</v>
      </c>
      <c r="K121" s="314">
        <v>3156</v>
      </c>
      <c r="L121" s="409">
        <v>0.21176944239414883</v>
      </c>
      <c r="M121" s="315">
        <v>3156</v>
      </c>
      <c r="N121" s="391">
        <v>0.21176944239414883</v>
      </c>
      <c r="O121" s="314">
        <v>3487</v>
      </c>
      <c r="P121" s="410">
        <v>0.23397973562369992</v>
      </c>
      <c r="Q121" s="315">
        <v>3487</v>
      </c>
      <c r="R121" s="421">
        <v>0.23397973562369992</v>
      </c>
      <c r="S121" s="314">
        <v>3545</v>
      </c>
      <c r="T121" s="409">
        <v>0.2378715694826545</v>
      </c>
      <c r="U121" s="315">
        <v>3545</v>
      </c>
      <c r="V121" s="391">
        <v>0.2378715694826545</v>
      </c>
      <c r="W121" s="315">
        <v>3574</v>
      </c>
      <c r="X121" s="421">
        <v>0.2398174864121318</v>
      </c>
      <c r="Y121" s="402" t="s">
        <v>4692</v>
      </c>
    </row>
    <row r="122" spans="1:25" s="57" customFormat="1" ht="103.5" customHeight="1" outlineLevel="1" x14ac:dyDescent="0.2">
      <c r="A122" s="396"/>
      <c r="B122" s="396"/>
      <c r="C122" s="396"/>
      <c r="D122" s="395"/>
      <c r="E122" s="395"/>
      <c r="F122" s="397"/>
      <c r="G122" s="432"/>
      <c r="H122" s="432"/>
      <c r="I122" s="314">
        <v>14903</v>
      </c>
      <c r="J122" s="409"/>
      <c r="K122" s="314">
        <v>14903</v>
      </c>
      <c r="L122" s="409"/>
      <c r="M122" s="315">
        <v>14903</v>
      </c>
      <c r="N122" s="391"/>
      <c r="O122" s="314">
        <v>14903</v>
      </c>
      <c r="P122" s="410"/>
      <c r="Q122" s="315">
        <v>14903</v>
      </c>
      <c r="R122" s="421"/>
      <c r="S122" s="314">
        <v>14903</v>
      </c>
      <c r="T122" s="409"/>
      <c r="U122" s="315">
        <v>14903</v>
      </c>
      <c r="V122" s="391"/>
      <c r="W122" s="315">
        <v>14903</v>
      </c>
      <c r="X122" s="421"/>
      <c r="Y122" s="403"/>
    </row>
    <row r="123" spans="1:25" s="57" customFormat="1" ht="22.5" customHeight="1" outlineLevel="1" x14ac:dyDescent="0.2">
      <c r="A123" s="396" t="s">
        <v>4730</v>
      </c>
      <c r="B123" s="396"/>
      <c r="C123" s="396"/>
      <c r="D123" s="395" t="s">
        <v>431</v>
      </c>
      <c r="E123" s="395" t="s">
        <v>4653</v>
      </c>
      <c r="F123" s="397" t="s">
        <v>40</v>
      </c>
      <c r="G123" s="389" t="s">
        <v>3642</v>
      </c>
      <c r="H123" s="389"/>
      <c r="I123" s="339"/>
      <c r="J123" s="401">
        <v>0.55000000000000004</v>
      </c>
      <c r="K123" s="339"/>
      <c r="L123" s="401">
        <v>0.55000000000000004</v>
      </c>
      <c r="M123" s="331"/>
      <c r="N123" s="392">
        <v>0.55000000000000004</v>
      </c>
      <c r="O123" s="330"/>
      <c r="P123" s="401" t="s">
        <v>4653</v>
      </c>
      <c r="Q123" s="329"/>
      <c r="R123" s="392" t="s">
        <v>4653</v>
      </c>
      <c r="S123" s="339"/>
      <c r="T123" s="401">
        <v>0.4</v>
      </c>
      <c r="U123" s="331"/>
      <c r="V123" s="392">
        <v>0.4</v>
      </c>
      <c r="W123" s="329"/>
      <c r="X123" s="392" t="s">
        <v>4653</v>
      </c>
      <c r="Y123" s="402" t="s">
        <v>4684</v>
      </c>
    </row>
    <row r="124" spans="1:25" s="57" customFormat="1" ht="86.25" customHeight="1" outlineLevel="1" x14ac:dyDescent="0.2">
      <c r="A124" s="396"/>
      <c r="B124" s="396"/>
      <c r="C124" s="396"/>
      <c r="D124" s="395"/>
      <c r="E124" s="395"/>
      <c r="F124" s="397"/>
      <c r="G124" s="389"/>
      <c r="H124" s="389"/>
      <c r="I124" s="330"/>
      <c r="J124" s="401"/>
      <c r="K124" s="330"/>
      <c r="L124" s="401"/>
      <c r="M124" s="329"/>
      <c r="N124" s="392"/>
      <c r="O124" s="330"/>
      <c r="P124" s="401"/>
      <c r="Q124" s="329"/>
      <c r="R124" s="392"/>
      <c r="S124" s="330"/>
      <c r="T124" s="401"/>
      <c r="U124" s="329"/>
      <c r="V124" s="392"/>
      <c r="W124" s="329"/>
      <c r="X124" s="392"/>
      <c r="Y124" s="403"/>
    </row>
    <row r="125" spans="1:25" x14ac:dyDescent="0.2">
      <c r="A125" s="434" t="s">
        <v>4715</v>
      </c>
      <c r="B125" s="434"/>
      <c r="C125" s="434"/>
      <c r="D125" s="433" t="s">
        <v>2323</v>
      </c>
      <c r="E125" s="433"/>
      <c r="F125" s="435"/>
      <c r="G125" s="435"/>
      <c r="H125" s="435"/>
      <c r="I125" s="435"/>
      <c r="J125" s="435"/>
      <c r="K125" s="435"/>
      <c r="L125" s="435"/>
      <c r="M125" s="435"/>
      <c r="N125" s="435"/>
      <c r="O125" s="435"/>
      <c r="P125" s="435"/>
      <c r="Q125" s="435"/>
      <c r="R125" s="435"/>
      <c r="S125" s="435"/>
      <c r="T125" s="435"/>
      <c r="U125" s="435"/>
      <c r="V125" s="435"/>
      <c r="W125" s="435"/>
      <c r="X125" s="435"/>
      <c r="Y125" s="435"/>
    </row>
    <row r="126" spans="1:25" s="321" customFormat="1" ht="12.75" customHeight="1" outlineLevel="1" x14ac:dyDescent="0.2">
      <c r="A126" s="385" t="s">
        <v>1442</v>
      </c>
      <c r="B126" s="385"/>
      <c r="C126" s="385"/>
      <c r="D126" s="385" t="s">
        <v>4583</v>
      </c>
      <c r="E126" s="385" t="s">
        <v>4591</v>
      </c>
      <c r="F126" s="385"/>
      <c r="G126" s="385" t="s">
        <v>3753</v>
      </c>
      <c r="H126" s="385"/>
      <c r="I126" s="385" t="s">
        <v>19</v>
      </c>
      <c r="J126" s="385"/>
      <c r="K126" s="385"/>
      <c r="L126" s="385"/>
      <c r="M126" s="385"/>
      <c r="N126" s="385"/>
      <c r="O126" s="385"/>
      <c r="P126" s="385"/>
      <c r="Q126" s="385"/>
      <c r="R126" s="385"/>
      <c r="S126" s="385"/>
      <c r="T126" s="385"/>
      <c r="U126" s="385"/>
      <c r="V126" s="385"/>
      <c r="W126" s="385"/>
      <c r="X126" s="385"/>
      <c r="Y126" s="386" t="s">
        <v>4683</v>
      </c>
    </row>
    <row r="127" spans="1:25" s="321" customFormat="1" outlineLevel="1" x14ac:dyDescent="0.2">
      <c r="A127" s="385"/>
      <c r="B127" s="385"/>
      <c r="C127" s="385"/>
      <c r="D127" s="385"/>
      <c r="E127" s="385"/>
      <c r="F127" s="385"/>
      <c r="G127" s="385"/>
      <c r="H127" s="385"/>
      <c r="I127" s="385"/>
      <c r="J127" s="385"/>
      <c r="K127" s="385"/>
      <c r="L127" s="385"/>
      <c r="M127" s="385"/>
      <c r="N127" s="385"/>
      <c r="O127" s="385"/>
      <c r="P127" s="385"/>
      <c r="Q127" s="385"/>
      <c r="R127" s="385"/>
      <c r="S127" s="385"/>
      <c r="T127" s="385"/>
      <c r="U127" s="385"/>
      <c r="V127" s="385"/>
      <c r="W127" s="385"/>
      <c r="X127" s="385"/>
      <c r="Y127" s="398"/>
    </row>
    <row r="128" spans="1:25" s="321" customFormat="1" ht="15" customHeight="1" outlineLevel="1" x14ac:dyDescent="0.2">
      <c r="A128" s="385"/>
      <c r="B128" s="385"/>
      <c r="C128" s="385"/>
      <c r="D128" s="385"/>
      <c r="E128" s="385"/>
      <c r="F128" s="385"/>
      <c r="G128" s="385"/>
      <c r="H128" s="385"/>
      <c r="I128" s="388" t="s">
        <v>4656</v>
      </c>
      <c r="J128" s="388"/>
      <c r="K128" s="388" t="s">
        <v>4657</v>
      </c>
      <c r="L128" s="388"/>
      <c r="M128" s="388" t="s">
        <v>4658</v>
      </c>
      <c r="N128" s="388"/>
      <c r="O128" s="388" t="s">
        <v>4659</v>
      </c>
      <c r="P128" s="388"/>
      <c r="Q128" s="388" t="s">
        <v>4660</v>
      </c>
      <c r="R128" s="388"/>
      <c r="S128" s="388" t="s">
        <v>4661</v>
      </c>
      <c r="T128" s="388"/>
      <c r="U128" s="388" t="s">
        <v>4662</v>
      </c>
      <c r="V128" s="388"/>
      <c r="W128" s="388" t="s">
        <v>4651</v>
      </c>
      <c r="X128" s="388"/>
      <c r="Y128" s="398"/>
    </row>
    <row r="129" spans="1:25" s="321" customFormat="1" outlineLevel="1" x14ac:dyDescent="0.2">
      <c r="A129" s="385"/>
      <c r="B129" s="385"/>
      <c r="C129" s="385"/>
      <c r="D129" s="385"/>
      <c r="E129" s="385"/>
      <c r="F129" s="385" t="s">
        <v>9</v>
      </c>
      <c r="G129" s="385"/>
      <c r="H129" s="385"/>
      <c r="I129" s="317" t="s">
        <v>15</v>
      </c>
      <c r="J129" s="399" t="s">
        <v>14</v>
      </c>
      <c r="K129" s="317" t="s">
        <v>15</v>
      </c>
      <c r="L129" s="399" t="s">
        <v>14</v>
      </c>
      <c r="M129" s="316" t="s">
        <v>15</v>
      </c>
      <c r="N129" s="404" t="s">
        <v>14</v>
      </c>
      <c r="O129" s="317" t="s">
        <v>15</v>
      </c>
      <c r="P129" s="399" t="s">
        <v>14</v>
      </c>
      <c r="Q129" s="316" t="s">
        <v>15</v>
      </c>
      <c r="R129" s="404" t="s">
        <v>14</v>
      </c>
      <c r="S129" s="317" t="s">
        <v>15</v>
      </c>
      <c r="T129" s="399" t="s">
        <v>14</v>
      </c>
      <c r="U129" s="316" t="s">
        <v>15</v>
      </c>
      <c r="V129" s="404" t="s">
        <v>14</v>
      </c>
      <c r="W129" s="316" t="s">
        <v>15</v>
      </c>
      <c r="X129" s="404" t="s">
        <v>14</v>
      </c>
      <c r="Y129" s="398"/>
    </row>
    <row r="130" spans="1:25" s="321" customFormat="1" outlineLevel="1" x14ac:dyDescent="0.2">
      <c r="A130" s="385"/>
      <c r="B130" s="385"/>
      <c r="C130" s="385"/>
      <c r="D130" s="385"/>
      <c r="E130" s="385"/>
      <c r="F130" s="385"/>
      <c r="G130" s="385"/>
      <c r="H130" s="385"/>
      <c r="I130" s="317" t="s">
        <v>13</v>
      </c>
      <c r="J130" s="399"/>
      <c r="K130" s="317" t="s">
        <v>13</v>
      </c>
      <c r="L130" s="399"/>
      <c r="M130" s="316" t="s">
        <v>13</v>
      </c>
      <c r="N130" s="404"/>
      <c r="O130" s="317" t="s">
        <v>13</v>
      </c>
      <c r="P130" s="399"/>
      <c r="Q130" s="316" t="s">
        <v>13</v>
      </c>
      <c r="R130" s="404"/>
      <c r="S130" s="317" t="s">
        <v>13</v>
      </c>
      <c r="T130" s="399"/>
      <c r="U130" s="316" t="s">
        <v>13</v>
      </c>
      <c r="V130" s="404"/>
      <c r="W130" s="316" t="s">
        <v>13</v>
      </c>
      <c r="X130" s="404"/>
      <c r="Y130" s="387"/>
    </row>
    <row r="131" spans="1:25" s="57" customFormat="1" ht="19.5" customHeight="1" outlineLevel="1" x14ac:dyDescent="0.2">
      <c r="A131" s="396" t="s">
        <v>4697</v>
      </c>
      <c r="B131" s="396"/>
      <c r="C131" s="396"/>
      <c r="D131" s="395" t="s">
        <v>431</v>
      </c>
      <c r="E131" s="395"/>
      <c r="F131" s="397" t="s">
        <v>48</v>
      </c>
      <c r="G131" s="432"/>
      <c r="H131" s="432"/>
      <c r="I131" s="314">
        <v>1650</v>
      </c>
      <c r="J131" s="409">
        <v>0.69974554707379133</v>
      </c>
      <c r="K131" s="314">
        <v>1650</v>
      </c>
      <c r="L131" s="409">
        <v>0.69974554707379133</v>
      </c>
      <c r="M131" s="315">
        <v>1650</v>
      </c>
      <c r="N131" s="391">
        <v>0.69974554707379133</v>
      </c>
      <c r="O131" s="314">
        <v>1140</v>
      </c>
      <c r="P131" s="410">
        <v>0.72519083969465647</v>
      </c>
      <c r="Q131" s="315">
        <v>1140</v>
      </c>
      <c r="R131" s="421">
        <v>0.72519083969465647</v>
      </c>
      <c r="S131" s="314">
        <v>2319</v>
      </c>
      <c r="T131" s="400">
        <v>0.73759541984732824</v>
      </c>
      <c r="U131" s="315">
        <v>2319</v>
      </c>
      <c r="V131" s="390">
        <v>0.73759541984732824</v>
      </c>
      <c r="W131" s="329">
        <v>590</v>
      </c>
      <c r="X131" s="392">
        <v>0.75063613231552162</v>
      </c>
      <c r="Y131" s="402" t="s">
        <v>4682</v>
      </c>
    </row>
    <row r="132" spans="1:25" s="57" customFormat="1" ht="90" customHeight="1" outlineLevel="1" x14ac:dyDescent="0.2">
      <c r="A132" s="396"/>
      <c r="B132" s="396"/>
      <c r="C132" s="396"/>
      <c r="D132" s="395"/>
      <c r="E132" s="395"/>
      <c r="F132" s="397"/>
      <c r="G132" s="432"/>
      <c r="H132" s="432"/>
      <c r="I132" s="314">
        <v>2358</v>
      </c>
      <c r="J132" s="409"/>
      <c r="K132" s="314">
        <v>2358</v>
      </c>
      <c r="L132" s="409"/>
      <c r="M132" s="315">
        <v>2358</v>
      </c>
      <c r="N132" s="391"/>
      <c r="O132" s="314">
        <v>1572</v>
      </c>
      <c r="P132" s="410"/>
      <c r="Q132" s="315">
        <v>1572</v>
      </c>
      <c r="R132" s="421"/>
      <c r="S132" s="314">
        <v>3144</v>
      </c>
      <c r="T132" s="400"/>
      <c r="U132" s="315">
        <v>3144</v>
      </c>
      <c r="V132" s="390"/>
      <c r="W132" s="329">
        <v>786</v>
      </c>
      <c r="X132" s="392"/>
      <c r="Y132" s="403"/>
    </row>
    <row r="133" spans="1:25" s="57" customFormat="1" ht="23.25" customHeight="1" outlineLevel="1" x14ac:dyDescent="0.2">
      <c r="A133" s="396" t="s">
        <v>4698</v>
      </c>
      <c r="B133" s="396"/>
      <c r="C133" s="396"/>
      <c r="D133" s="395" t="s">
        <v>431</v>
      </c>
      <c r="E133" s="395"/>
      <c r="F133" s="397" t="s">
        <v>48</v>
      </c>
      <c r="G133" s="432"/>
      <c r="H133" s="432"/>
      <c r="I133" s="314">
        <v>857</v>
      </c>
      <c r="J133" s="410" t="s">
        <v>4653</v>
      </c>
      <c r="K133" s="314">
        <v>857</v>
      </c>
      <c r="L133" s="410" t="s">
        <v>4653</v>
      </c>
      <c r="M133" s="315">
        <v>857</v>
      </c>
      <c r="N133" s="421" t="s">
        <v>4653</v>
      </c>
      <c r="O133" s="314">
        <v>634</v>
      </c>
      <c r="P133" s="410" t="s">
        <v>4653</v>
      </c>
      <c r="Q133" s="315">
        <v>634</v>
      </c>
      <c r="R133" s="421" t="s">
        <v>4653</v>
      </c>
      <c r="S133" s="314">
        <v>1330</v>
      </c>
      <c r="T133" s="401" t="s">
        <v>4653</v>
      </c>
      <c r="U133" s="315">
        <v>1330</v>
      </c>
      <c r="V133" s="392" t="s">
        <v>4653</v>
      </c>
      <c r="W133" s="329">
        <v>349</v>
      </c>
      <c r="X133" s="392" t="s">
        <v>4653</v>
      </c>
      <c r="Y133" s="402" t="s">
        <v>4682</v>
      </c>
    </row>
    <row r="134" spans="1:25" s="57" customFormat="1" ht="114.75" customHeight="1" outlineLevel="1" x14ac:dyDescent="0.2">
      <c r="A134" s="396"/>
      <c r="B134" s="396"/>
      <c r="C134" s="396"/>
      <c r="D134" s="395"/>
      <c r="E134" s="395"/>
      <c r="F134" s="397"/>
      <c r="G134" s="432"/>
      <c r="H134" s="432"/>
      <c r="I134" s="314"/>
      <c r="J134" s="410"/>
      <c r="K134" s="314"/>
      <c r="L134" s="410"/>
      <c r="M134" s="315"/>
      <c r="N134" s="421"/>
      <c r="O134" s="314"/>
      <c r="P134" s="410"/>
      <c r="Q134" s="315"/>
      <c r="R134" s="421"/>
      <c r="S134" s="314"/>
      <c r="T134" s="401"/>
      <c r="U134" s="315"/>
      <c r="V134" s="392"/>
      <c r="W134" s="329"/>
      <c r="X134" s="392"/>
      <c r="Y134" s="403"/>
    </row>
    <row r="135" spans="1:25" s="57" customFormat="1" ht="23.25" customHeight="1" outlineLevel="1" x14ac:dyDescent="0.2">
      <c r="A135" s="396" t="s">
        <v>4699</v>
      </c>
      <c r="B135" s="396"/>
      <c r="C135" s="396"/>
      <c r="D135" s="395" t="s">
        <v>431</v>
      </c>
      <c r="E135" s="395" t="s">
        <v>3101</v>
      </c>
      <c r="F135" s="397" t="s">
        <v>48</v>
      </c>
      <c r="G135" s="389" t="s">
        <v>4665</v>
      </c>
      <c r="H135" s="389"/>
      <c r="I135" s="314">
        <v>845</v>
      </c>
      <c r="J135" s="401" t="s">
        <v>4653</v>
      </c>
      <c r="K135" s="314">
        <v>845</v>
      </c>
      <c r="L135" s="401" t="s">
        <v>4653</v>
      </c>
      <c r="M135" s="315">
        <v>845</v>
      </c>
      <c r="N135" s="392" t="s">
        <v>4653</v>
      </c>
      <c r="O135" s="330">
        <v>584</v>
      </c>
      <c r="P135" s="401" t="s">
        <v>4653</v>
      </c>
      <c r="Q135" s="329">
        <v>584</v>
      </c>
      <c r="R135" s="392" t="s">
        <v>4653</v>
      </c>
      <c r="S135" s="314">
        <v>1190</v>
      </c>
      <c r="T135" s="401" t="s">
        <v>4653</v>
      </c>
      <c r="U135" s="315">
        <v>1190</v>
      </c>
      <c r="V135" s="392" t="s">
        <v>4653</v>
      </c>
      <c r="W135" s="329">
        <v>303</v>
      </c>
      <c r="X135" s="392" t="s">
        <v>4653</v>
      </c>
      <c r="Y135" s="402" t="s">
        <v>4682</v>
      </c>
    </row>
    <row r="136" spans="1:25" s="57" customFormat="1" ht="129.75" customHeight="1" outlineLevel="1" x14ac:dyDescent="0.2">
      <c r="A136" s="396"/>
      <c r="B136" s="396"/>
      <c r="C136" s="396"/>
      <c r="D136" s="395"/>
      <c r="E136" s="395"/>
      <c r="F136" s="397"/>
      <c r="G136" s="389"/>
      <c r="H136" s="389"/>
      <c r="I136" s="330"/>
      <c r="J136" s="401"/>
      <c r="K136" s="330"/>
      <c r="L136" s="401"/>
      <c r="M136" s="329"/>
      <c r="N136" s="392"/>
      <c r="O136" s="330"/>
      <c r="P136" s="401"/>
      <c r="Q136" s="329"/>
      <c r="R136" s="392"/>
      <c r="S136" s="330"/>
      <c r="T136" s="401"/>
      <c r="U136" s="329"/>
      <c r="V136" s="392"/>
      <c r="W136" s="329"/>
      <c r="X136" s="392"/>
      <c r="Y136" s="403"/>
    </row>
    <row r="137" spans="1:25" x14ac:dyDescent="0.2">
      <c r="A137" s="434" t="s">
        <v>4716</v>
      </c>
      <c r="B137" s="434"/>
      <c r="C137" s="434"/>
      <c r="D137" s="433" t="s">
        <v>2243</v>
      </c>
      <c r="E137" s="433"/>
      <c r="F137" s="426"/>
      <c r="G137" s="427"/>
      <c r="H137" s="427"/>
      <c r="I137" s="427"/>
      <c r="J137" s="427"/>
      <c r="K137" s="427"/>
      <c r="L137" s="427"/>
      <c r="M137" s="427"/>
      <c r="N137" s="427"/>
      <c r="O137" s="427"/>
      <c r="P137" s="427"/>
      <c r="Q137" s="427"/>
      <c r="R137" s="427"/>
      <c r="S137" s="427"/>
      <c r="T137" s="427"/>
      <c r="U137" s="427"/>
      <c r="V137" s="427"/>
      <c r="W137" s="427"/>
      <c r="X137" s="427"/>
      <c r="Y137" s="427"/>
    </row>
    <row r="138" spans="1:25" s="321" customFormat="1" ht="12.75" customHeight="1" outlineLevel="1" x14ac:dyDescent="0.2">
      <c r="A138" s="385" t="s">
        <v>1442</v>
      </c>
      <c r="B138" s="385"/>
      <c r="C138" s="385"/>
      <c r="D138" s="385" t="s">
        <v>4583</v>
      </c>
      <c r="E138" s="385" t="s">
        <v>4591</v>
      </c>
      <c r="F138" s="385"/>
      <c r="G138" s="385" t="s">
        <v>3753</v>
      </c>
      <c r="H138" s="385"/>
      <c r="I138" s="385" t="s">
        <v>19</v>
      </c>
      <c r="J138" s="385"/>
      <c r="K138" s="385"/>
      <c r="L138" s="385"/>
      <c r="M138" s="385"/>
      <c r="N138" s="385"/>
      <c r="O138" s="385"/>
      <c r="P138" s="385"/>
      <c r="Q138" s="385"/>
      <c r="R138" s="385"/>
      <c r="S138" s="385"/>
      <c r="T138" s="385"/>
      <c r="U138" s="385"/>
      <c r="V138" s="385"/>
      <c r="W138" s="385"/>
      <c r="X138" s="385"/>
      <c r="Y138" s="386" t="s">
        <v>4683</v>
      </c>
    </row>
    <row r="139" spans="1:25" s="321" customFormat="1" outlineLevel="1" x14ac:dyDescent="0.2">
      <c r="A139" s="385"/>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98"/>
    </row>
    <row r="140" spans="1:25" s="321" customFormat="1" ht="15" customHeight="1" outlineLevel="1" x14ac:dyDescent="0.2">
      <c r="A140" s="385"/>
      <c r="B140" s="385"/>
      <c r="C140" s="385"/>
      <c r="D140" s="385"/>
      <c r="E140" s="385"/>
      <c r="F140" s="385"/>
      <c r="G140" s="385"/>
      <c r="H140" s="385"/>
      <c r="I140" s="388" t="s">
        <v>4656</v>
      </c>
      <c r="J140" s="388"/>
      <c r="K140" s="388" t="s">
        <v>4657</v>
      </c>
      <c r="L140" s="388"/>
      <c r="M140" s="388" t="s">
        <v>4658</v>
      </c>
      <c r="N140" s="388"/>
      <c r="O140" s="388" t="s">
        <v>4659</v>
      </c>
      <c r="P140" s="388"/>
      <c r="Q140" s="388" t="s">
        <v>4660</v>
      </c>
      <c r="R140" s="388"/>
      <c r="S140" s="388" t="s">
        <v>4661</v>
      </c>
      <c r="T140" s="388"/>
      <c r="U140" s="388" t="s">
        <v>4662</v>
      </c>
      <c r="V140" s="388"/>
      <c r="W140" s="388" t="s">
        <v>4651</v>
      </c>
      <c r="X140" s="388"/>
      <c r="Y140" s="398"/>
    </row>
    <row r="141" spans="1:25" s="321" customFormat="1" outlineLevel="1" x14ac:dyDescent="0.2">
      <c r="A141" s="385"/>
      <c r="B141" s="385"/>
      <c r="C141" s="385"/>
      <c r="D141" s="385"/>
      <c r="E141" s="385"/>
      <c r="F141" s="385" t="s">
        <v>9</v>
      </c>
      <c r="G141" s="385"/>
      <c r="H141" s="385"/>
      <c r="I141" s="317" t="s">
        <v>15</v>
      </c>
      <c r="J141" s="399" t="s">
        <v>14</v>
      </c>
      <c r="K141" s="317" t="s">
        <v>15</v>
      </c>
      <c r="L141" s="399" t="s">
        <v>14</v>
      </c>
      <c r="M141" s="316" t="s">
        <v>15</v>
      </c>
      <c r="N141" s="404" t="s">
        <v>14</v>
      </c>
      <c r="O141" s="317" t="s">
        <v>15</v>
      </c>
      <c r="P141" s="399" t="s">
        <v>14</v>
      </c>
      <c r="Q141" s="316" t="s">
        <v>15</v>
      </c>
      <c r="R141" s="404" t="s">
        <v>14</v>
      </c>
      <c r="S141" s="317" t="s">
        <v>15</v>
      </c>
      <c r="T141" s="399" t="s">
        <v>14</v>
      </c>
      <c r="U141" s="316" t="s">
        <v>15</v>
      </c>
      <c r="V141" s="404" t="s">
        <v>14</v>
      </c>
      <c r="W141" s="316" t="s">
        <v>15</v>
      </c>
      <c r="X141" s="404" t="s">
        <v>14</v>
      </c>
      <c r="Y141" s="398"/>
    </row>
    <row r="142" spans="1:25" s="321" customFormat="1" outlineLevel="1" x14ac:dyDescent="0.2">
      <c r="A142" s="385"/>
      <c r="B142" s="385"/>
      <c r="C142" s="385"/>
      <c r="D142" s="385"/>
      <c r="E142" s="385"/>
      <c r="F142" s="385"/>
      <c r="G142" s="385"/>
      <c r="H142" s="385"/>
      <c r="I142" s="317" t="s">
        <v>13</v>
      </c>
      <c r="J142" s="399"/>
      <c r="K142" s="317" t="s">
        <v>13</v>
      </c>
      <c r="L142" s="399"/>
      <c r="M142" s="316" t="s">
        <v>13</v>
      </c>
      <c r="N142" s="404"/>
      <c r="O142" s="317" t="s">
        <v>13</v>
      </c>
      <c r="P142" s="399"/>
      <c r="Q142" s="316" t="s">
        <v>13</v>
      </c>
      <c r="R142" s="404"/>
      <c r="S142" s="317" t="s">
        <v>13</v>
      </c>
      <c r="T142" s="399"/>
      <c r="U142" s="316" t="s">
        <v>13</v>
      </c>
      <c r="V142" s="404"/>
      <c r="W142" s="316" t="s">
        <v>13</v>
      </c>
      <c r="X142" s="404"/>
      <c r="Y142" s="387"/>
    </row>
    <row r="143" spans="1:25" s="57" customFormat="1" ht="21" customHeight="1" outlineLevel="1" x14ac:dyDescent="0.2">
      <c r="A143" s="396" t="s">
        <v>4700</v>
      </c>
      <c r="B143" s="396"/>
      <c r="C143" s="396"/>
      <c r="D143" s="395" t="s">
        <v>431</v>
      </c>
      <c r="E143" s="395"/>
      <c r="F143" s="418" t="s">
        <v>47</v>
      </c>
      <c r="G143" s="432"/>
      <c r="H143" s="432"/>
      <c r="I143" s="314">
        <v>63063</v>
      </c>
      <c r="J143" s="409" t="s">
        <v>4653</v>
      </c>
      <c r="K143" s="314">
        <v>63063</v>
      </c>
      <c r="L143" s="409" t="s">
        <v>4653</v>
      </c>
      <c r="M143" s="315">
        <v>63063</v>
      </c>
      <c r="N143" s="391" t="s">
        <v>4653</v>
      </c>
      <c r="O143" s="314">
        <v>31846.5</v>
      </c>
      <c r="P143" s="410" t="s">
        <v>4653</v>
      </c>
      <c r="Q143" s="314">
        <v>63693</v>
      </c>
      <c r="R143" s="421" t="s">
        <v>4653</v>
      </c>
      <c r="S143" s="314">
        <v>63693</v>
      </c>
      <c r="T143" s="409" t="s">
        <v>4653</v>
      </c>
      <c r="U143" s="315">
        <v>63693</v>
      </c>
      <c r="V143" s="391" t="s">
        <v>4653</v>
      </c>
      <c r="W143" s="315">
        <v>15906</v>
      </c>
      <c r="X143" s="421" t="s">
        <v>4653</v>
      </c>
      <c r="Y143" s="402" t="s">
        <v>4682</v>
      </c>
    </row>
    <row r="144" spans="1:25" s="57" customFormat="1" ht="119.25" customHeight="1" outlineLevel="1" x14ac:dyDescent="0.2">
      <c r="A144" s="396"/>
      <c r="B144" s="396"/>
      <c r="C144" s="396"/>
      <c r="D144" s="395"/>
      <c r="E144" s="395"/>
      <c r="F144" s="418"/>
      <c r="G144" s="432"/>
      <c r="H144" s="432"/>
      <c r="I144" s="314"/>
      <c r="J144" s="409"/>
      <c r="K144" s="314"/>
      <c r="L144" s="409"/>
      <c r="M144" s="315"/>
      <c r="N144" s="391"/>
      <c r="O144" s="314"/>
      <c r="P144" s="410"/>
      <c r="Q144" s="315"/>
      <c r="R144" s="421"/>
      <c r="S144" s="314"/>
      <c r="T144" s="409"/>
      <c r="U144" s="315"/>
      <c r="V144" s="391"/>
      <c r="W144" s="315"/>
      <c r="X144" s="421"/>
      <c r="Y144" s="403"/>
    </row>
    <row r="145" spans="1:25" s="57" customFormat="1" ht="24" customHeight="1" outlineLevel="1" x14ac:dyDescent="0.2">
      <c r="A145" s="396" t="s">
        <v>4701</v>
      </c>
      <c r="B145" s="396"/>
      <c r="C145" s="396"/>
      <c r="D145" s="395" t="s">
        <v>431</v>
      </c>
      <c r="E145" s="395"/>
      <c r="F145" s="418" t="s">
        <v>48</v>
      </c>
      <c r="G145" s="432"/>
      <c r="H145" s="432"/>
      <c r="I145" s="314">
        <v>54200.472999999998</v>
      </c>
      <c r="J145" s="410">
        <v>0.85299999999999998</v>
      </c>
      <c r="K145" s="314">
        <v>54200.472999999998</v>
      </c>
      <c r="L145" s="410">
        <v>0.85299999999999998</v>
      </c>
      <c r="M145" s="315">
        <v>54200.472999999998</v>
      </c>
      <c r="N145" s="421">
        <v>0.85299999999999998</v>
      </c>
      <c r="O145" s="314">
        <v>27149</v>
      </c>
      <c r="P145" s="410">
        <v>0.86101200386914678</v>
      </c>
      <c r="Q145" s="315">
        <v>27149</v>
      </c>
      <c r="R145" s="421">
        <v>0.43050600193457339</v>
      </c>
      <c r="S145" s="314">
        <v>54549</v>
      </c>
      <c r="T145" s="410">
        <v>0.86499215070643642</v>
      </c>
      <c r="U145" s="315">
        <v>54549</v>
      </c>
      <c r="V145" s="421">
        <v>0.86499215070643642</v>
      </c>
      <c r="W145" s="315">
        <v>27643</v>
      </c>
      <c r="X145" s="421">
        <v>0.43833943833943834</v>
      </c>
      <c r="Y145" s="402" t="s">
        <v>4682</v>
      </c>
    </row>
    <row r="146" spans="1:25" s="57" customFormat="1" ht="206.25" customHeight="1" outlineLevel="1" x14ac:dyDescent="0.2">
      <c r="A146" s="396"/>
      <c r="B146" s="396"/>
      <c r="C146" s="396"/>
      <c r="D146" s="395"/>
      <c r="E146" s="395"/>
      <c r="F146" s="418"/>
      <c r="G146" s="432"/>
      <c r="H146" s="432"/>
      <c r="I146" s="314">
        <v>63541</v>
      </c>
      <c r="J146" s="410"/>
      <c r="K146" s="314">
        <v>63541</v>
      </c>
      <c r="L146" s="410"/>
      <c r="M146" s="315">
        <v>63541</v>
      </c>
      <c r="N146" s="421"/>
      <c r="O146" s="314">
        <v>31531.5</v>
      </c>
      <c r="P146" s="410"/>
      <c r="Q146" s="314">
        <v>63063</v>
      </c>
      <c r="R146" s="421"/>
      <c r="S146" s="314">
        <v>63063</v>
      </c>
      <c r="T146" s="410"/>
      <c r="U146" s="315">
        <v>63063</v>
      </c>
      <c r="V146" s="421"/>
      <c r="W146" s="315">
        <v>63063</v>
      </c>
      <c r="X146" s="421"/>
      <c r="Y146" s="403"/>
    </row>
    <row r="147" spans="1:25" s="57" customFormat="1" ht="19.5" customHeight="1" outlineLevel="1" x14ac:dyDescent="0.2">
      <c r="A147" s="396" t="s">
        <v>4702</v>
      </c>
      <c r="B147" s="396"/>
      <c r="C147" s="396"/>
      <c r="D147" s="395" t="s">
        <v>431</v>
      </c>
      <c r="E147" s="395" t="s">
        <v>3084</v>
      </c>
      <c r="F147" s="418" t="s">
        <v>48</v>
      </c>
      <c r="G147" s="432" t="s">
        <v>3843</v>
      </c>
      <c r="H147" s="432"/>
      <c r="I147" s="314">
        <v>12346</v>
      </c>
      <c r="J147" s="410" t="s">
        <v>4653</v>
      </c>
      <c r="K147" s="314">
        <v>12346</v>
      </c>
      <c r="L147" s="410" t="s">
        <v>4653</v>
      </c>
      <c r="M147" s="315">
        <v>12346</v>
      </c>
      <c r="N147" s="421" t="s">
        <v>4653</v>
      </c>
      <c r="O147" s="314">
        <v>8620</v>
      </c>
      <c r="P147" s="410" t="s">
        <v>4653</v>
      </c>
      <c r="Q147" s="315">
        <v>8620</v>
      </c>
      <c r="R147" s="421" t="s">
        <v>4653</v>
      </c>
      <c r="S147" s="314">
        <v>17628</v>
      </c>
      <c r="T147" s="410" t="s">
        <v>4653</v>
      </c>
      <c r="U147" s="315">
        <v>17628</v>
      </c>
      <c r="V147" s="421" t="s">
        <v>4653</v>
      </c>
      <c r="W147" s="315">
        <v>4505</v>
      </c>
      <c r="X147" s="421" t="s">
        <v>4653</v>
      </c>
      <c r="Y147" s="402" t="s">
        <v>4682</v>
      </c>
    </row>
    <row r="148" spans="1:25" s="57" customFormat="1" ht="93" customHeight="1" outlineLevel="1" x14ac:dyDescent="0.2">
      <c r="A148" s="396"/>
      <c r="B148" s="396"/>
      <c r="C148" s="396"/>
      <c r="D148" s="395"/>
      <c r="E148" s="395"/>
      <c r="F148" s="418"/>
      <c r="G148" s="432"/>
      <c r="H148" s="432"/>
      <c r="I148" s="314"/>
      <c r="J148" s="410"/>
      <c r="K148" s="314"/>
      <c r="L148" s="410"/>
      <c r="M148" s="315"/>
      <c r="N148" s="421"/>
      <c r="O148" s="314"/>
      <c r="P148" s="410"/>
      <c r="Q148" s="315"/>
      <c r="R148" s="421"/>
      <c r="S148" s="314"/>
      <c r="T148" s="410"/>
      <c r="U148" s="315"/>
      <c r="V148" s="421"/>
      <c r="W148" s="315"/>
      <c r="X148" s="421"/>
      <c r="Y148" s="403"/>
    </row>
    <row r="149" spans="1:25" x14ac:dyDescent="0.2">
      <c r="A149" s="434" t="s">
        <v>4717</v>
      </c>
      <c r="B149" s="434"/>
      <c r="C149" s="434"/>
      <c r="D149" s="433" t="s">
        <v>2318</v>
      </c>
      <c r="E149" s="433"/>
      <c r="F149" s="419"/>
      <c r="G149" s="420"/>
      <c r="H149" s="420"/>
      <c r="I149" s="420"/>
      <c r="J149" s="420"/>
      <c r="K149" s="420"/>
      <c r="L149" s="420"/>
      <c r="M149" s="420"/>
      <c r="N149" s="420"/>
      <c r="O149" s="420"/>
      <c r="P149" s="420"/>
      <c r="Q149" s="420"/>
      <c r="R149" s="420"/>
      <c r="S149" s="420"/>
      <c r="T149" s="420"/>
      <c r="U149" s="420"/>
      <c r="V149" s="420"/>
      <c r="W149" s="420"/>
      <c r="X149" s="420"/>
      <c r="Y149" s="420"/>
    </row>
    <row r="150" spans="1:25" s="321" customFormat="1" ht="12.75" customHeight="1" outlineLevel="1" x14ac:dyDescent="0.2">
      <c r="A150" s="385" t="s">
        <v>1442</v>
      </c>
      <c r="B150" s="385"/>
      <c r="C150" s="385"/>
      <c r="D150" s="385" t="s">
        <v>4583</v>
      </c>
      <c r="E150" s="385" t="s">
        <v>4591</v>
      </c>
      <c r="F150" s="385"/>
      <c r="G150" s="385" t="s">
        <v>3753</v>
      </c>
      <c r="H150" s="385"/>
      <c r="I150" s="385" t="s">
        <v>19</v>
      </c>
      <c r="J150" s="385"/>
      <c r="K150" s="385"/>
      <c r="L150" s="385"/>
      <c r="M150" s="385"/>
      <c r="N150" s="385"/>
      <c r="O150" s="385"/>
      <c r="P150" s="385"/>
      <c r="Q150" s="385"/>
      <c r="R150" s="385"/>
      <c r="S150" s="385"/>
      <c r="T150" s="385"/>
      <c r="U150" s="385"/>
      <c r="V150" s="385"/>
      <c r="W150" s="385"/>
      <c r="X150" s="385"/>
      <c r="Y150" s="386" t="s">
        <v>4683</v>
      </c>
    </row>
    <row r="151" spans="1:25" s="321" customFormat="1" outlineLevel="1" x14ac:dyDescent="0.2">
      <c r="A151" s="385"/>
      <c r="B151" s="385"/>
      <c r="C151" s="385"/>
      <c r="D151" s="385"/>
      <c r="E151" s="385"/>
      <c r="F151" s="385"/>
      <c r="G151" s="385"/>
      <c r="H151" s="385"/>
      <c r="I151" s="385"/>
      <c r="J151" s="385"/>
      <c r="K151" s="385"/>
      <c r="L151" s="385"/>
      <c r="M151" s="385"/>
      <c r="N151" s="385"/>
      <c r="O151" s="385"/>
      <c r="P151" s="385"/>
      <c r="Q151" s="385"/>
      <c r="R151" s="385"/>
      <c r="S151" s="385"/>
      <c r="T151" s="385"/>
      <c r="U151" s="385"/>
      <c r="V151" s="385"/>
      <c r="W151" s="385"/>
      <c r="X151" s="385"/>
      <c r="Y151" s="398"/>
    </row>
    <row r="152" spans="1:25" s="321" customFormat="1" ht="15" customHeight="1" outlineLevel="1" x14ac:dyDescent="0.2">
      <c r="A152" s="385"/>
      <c r="B152" s="385"/>
      <c r="C152" s="385"/>
      <c r="D152" s="385"/>
      <c r="E152" s="385"/>
      <c r="F152" s="385"/>
      <c r="G152" s="385"/>
      <c r="H152" s="385"/>
      <c r="I152" s="388" t="s">
        <v>4656</v>
      </c>
      <c r="J152" s="388"/>
      <c r="K152" s="388" t="s">
        <v>4657</v>
      </c>
      <c r="L152" s="388"/>
      <c r="M152" s="388" t="s">
        <v>4658</v>
      </c>
      <c r="N152" s="388"/>
      <c r="O152" s="388" t="s">
        <v>4659</v>
      </c>
      <c r="P152" s="388"/>
      <c r="Q152" s="388" t="s">
        <v>4660</v>
      </c>
      <c r="R152" s="388"/>
      <c r="S152" s="388" t="s">
        <v>4661</v>
      </c>
      <c r="T152" s="388"/>
      <c r="U152" s="388" t="s">
        <v>4662</v>
      </c>
      <c r="V152" s="388"/>
      <c r="W152" s="388" t="s">
        <v>4651</v>
      </c>
      <c r="X152" s="388"/>
      <c r="Y152" s="398"/>
    </row>
    <row r="153" spans="1:25" s="321" customFormat="1" outlineLevel="1" x14ac:dyDescent="0.2">
      <c r="A153" s="385"/>
      <c r="B153" s="385"/>
      <c r="C153" s="385"/>
      <c r="D153" s="385"/>
      <c r="E153" s="385"/>
      <c r="F153" s="385" t="s">
        <v>9</v>
      </c>
      <c r="G153" s="385"/>
      <c r="H153" s="385"/>
      <c r="I153" s="317" t="s">
        <v>15</v>
      </c>
      <c r="J153" s="399" t="s">
        <v>14</v>
      </c>
      <c r="K153" s="317" t="s">
        <v>15</v>
      </c>
      <c r="L153" s="399" t="s">
        <v>14</v>
      </c>
      <c r="M153" s="316" t="s">
        <v>15</v>
      </c>
      <c r="N153" s="404" t="s">
        <v>14</v>
      </c>
      <c r="O153" s="317" t="s">
        <v>15</v>
      </c>
      <c r="P153" s="399" t="s">
        <v>14</v>
      </c>
      <c r="Q153" s="316" t="s">
        <v>15</v>
      </c>
      <c r="R153" s="404" t="s">
        <v>14</v>
      </c>
      <c r="S153" s="317" t="s">
        <v>15</v>
      </c>
      <c r="T153" s="399" t="s">
        <v>14</v>
      </c>
      <c r="U153" s="316" t="s">
        <v>15</v>
      </c>
      <c r="V153" s="404" t="s">
        <v>14</v>
      </c>
      <c r="W153" s="316" t="s">
        <v>15</v>
      </c>
      <c r="X153" s="404" t="s">
        <v>14</v>
      </c>
      <c r="Y153" s="398"/>
    </row>
    <row r="154" spans="1:25" s="321" customFormat="1" outlineLevel="1" x14ac:dyDescent="0.2">
      <c r="A154" s="385"/>
      <c r="B154" s="385"/>
      <c r="C154" s="385"/>
      <c r="D154" s="385"/>
      <c r="E154" s="385"/>
      <c r="F154" s="385"/>
      <c r="G154" s="385"/>
      <c r="H154" s="385"/>
      <c r="I154" s="317" t="s">
        <v>13</v>
      </c>
      <c r="J154" s="399"/>
      <c r="K154" s="317" t="s">
        <v>13</v>
      </c>
      <c r="L154" s="399"/>
      <c r="M154" s="316" t="s">
        <v>13</v>
      </c>
      <c r="N154" s="404"/>
      <c r="O154" s="317" t="s">
        <v>13</v>
      </c>
      <c r="P154" s="399"/>
      <c r="Q154" s="316" t="s">
        <v>13</v>
      </c>
      <c r="R154" s="404"/>
      <c r="S154" s="317" t="s">
        <v>13</v>
      </c>
      <c r="T154" s="399"/>
      <c r="U154" s="316" t="s">
        <v>13</v>
      </c>
      <c r="V154" s="404"/>
      <c r="W154" s="316" t="s">
        <v>13</v>
      </c>
      <c r="X154" s="404"/>
      <c r="Y154" s="387"/>
    </row>
    <row r="155" spans="1:25" s="57" customFormat="1" ht="12.75" customHeight="1" outlineLevel="1" x14ac:dyDescent="0.2">
      <c r="A155" s="396" t="s">
        <v>4703</v>
      </c>
      <c r="B155" s="396"/>
      <c r="C155" s="396"/>
      <c r="D155" s="395" t="s">
        <v>431</v>
      </c>
      <c r="E155" s="395"/>
      <c r="F155" s="397" t="s">
        <v>45</v>
      </c>
      <c r="G155" s="389"/>
      <c r="H155" s="389"/>
      <c r="I155" s="314">
        <v>44932</v>
      </c>
      <c r="J155" s="400">
        <v>0.9499968285514937</v>
      </c>
      <c r="K155" s="314">
        <v>44932</v>
      </c>
      <c r="L155" s="400">
        <v>0.9499968285514937</v>
      </c>
      <c r="M155" s="315">
        <v>44932</v>
      </c>
      <c r="N155" s="390">
        <v>0.9499968285514937</v>
      </c>
      <c r="O155" s="330">
        <v>30105</v>
      </c>
      <c r="P155" s="401">
        <v>0.95001420051121843</v>
      </c>
      <c r="Q155" s="329">
        <v>30105</v>
      </c>
      <c r="R155" s="392">
        <v>0.95001420051121843</v>
      </c>
      <c r="S155" s="314">
        <v>60359</v>
      </c>
      <c r="T155" s="400">
        <v>0.95001180451719525</v>
      </c>
      <c r="U155" s="315">
        <v>60359</v>
      </c>
      <c r="V155" s="390">
        <v>0.95001180451719525</v>
      </c>
      <c r="W155" s="329">
        <v>15127</v>
      </c>
      <c r="X155" s="392">
        <v>0.94994976136649079</v>
      </c>
      <c r="Y155" s="402" t="s">
        <v>4682</v>
      </c>
    </row>
    <row r="156" spans="1:25" s="57" customFormat="1" ht="81.75" customHeight="1" outlineLevel="1" x14ac:dyDescent="0.2">
      <c r="A156" s="396"/>
      <c r="B156" s="396"/>
      <c r="C156" s="396"/>
      <c r="D156" s="395"/>
      <c r="E156" s="395"/>
      <c r="F156" s="397"/>
      <c r="G156" s="389"/>
      <c r="H156" s="389"/>
      <c r="I156" s="314">
        <v>47297</v>
      </c>
      <c r="J156" s="400"/>
      <c r="K156" s="314">
        <v>47297</v>
      </c>
      <c r="L156" s="400"/>
      <c r="M156" s="315">
        <v>47297</v>
      </c>
      <c r="N156" s="390"/>
      <c r="O156" s="330">
        <v>31689</v>
      </c>
      <c r="P156" s="401"/>
      <c r="Q156" s="329">
        <v>31689</v>
      </c>
      <c r="R156" s="392"/>
      <c r="S156" s="314">
        <v>63535</v>
      </c>
      <c r="T156" s="400"/>
      <c r="U156" s="315">
        <v>63535</v>
      </c>
      <c r="V156" s="390"/>
      <c r="W156" s="329">
        <v>15924</v>
      </c>
      <c r="X156" s="392"/>
      <c r="Y156" s="403"/>
    </row>
    <row r="157" spans="1:25" s="57" customFormat="1" ht="12.75" customHeight="1" outlineLevel="1" x14ac:dyDescent="0.2">
      <c r="A157" s="396" t="s">
        <v>4704</v>
      </c>
      <c r="B157" s="396"/>
      <c r="C157" s="396"/>
      <c r="D157" s="395" t="s">
        <v>431</v>
      </c>
      <c r="E157" s="395" t="s">
        <v>3095</v>
      </c>
      <c r="F157" s="397" t="s">
        <v>45</v>
      </c>
      <c r="G157" s="389"/>
      <c r="H157" s="389"/>
      <c r="I157" s="314">
        <v>5565</v>
      </c>
      <c r="J157" s="401">
        <v>0.90004852013585634</v>
      </c>
      <c r="K157" s="314">
        <v>5565</v>
      </c>
      <c r="L157" s="401">
        <v>0.90004852013585634</v>
      </c>
      <c r="M157" s="315">
        <v>5565</v>
      </c>
      <c r="N157" s="392">
        <v>0.90004852013585634</v>
      </c>
      <c r="O157" s="330">
        <v>3711</v>
      </c>
      <c r="P157" s="401">
        <v>0.90007276255154012</v>
      </c>
      <c r="Q157" s="329">
        <v>3711</v>
      </c>
      <c r="R157" s="392">
        <v>0.90007276255154012</v>
      </c>
      <c r="S157" s="314">
        <v>7421</v>
      </c>
      <c r="T157" s="401">
        <v>0.90006064281382658</v>
      </c>
      <c r="U157" s="315">
        <v>7421</v>
      </c>
      <c r="V157" s="392">
        <v>0.90006064281382658</v>
      </c>
      <c r="W157" s="329">
        <v>1856</v>
      </c>
      <c r="X157" s="392">
        <v>0.90009699321047532</v>
      </c>
      <c r="Y157" s="402" t="s">
        <v>4682</v>
      </c>
    </row>
    <row r="158" spans="1:25" s="57" customFormat="1" ht="97.5" customHeight="1" outlineLevel="1" x14ac:dyDescent="0.2">
      <c r="A158" s="396"/>
      <c r="B158" s="396"/>
      <c r="C158" s="396"/>
      <c r="D158" s="395"/>
      <c r="E158" s="395"/>
      <c r="F158" s="397"/>
      <c r="G158" s="389"/>
      <c r="H158" s="389"/>
      <c r="I158" s="314">
        <v>6183</v>
      </c>
      <c r="J158" s="401"/>
      <c r="K158" s="314">
        <v>6183</v>
      </c>
      <c r="L158" s="401"/>
      <c r="M158" s="315">
        <v>6183</v>
      </c>
      <c r="N158" s="392"/>
      <c r="O158" s="330">
        <v>4123</v>
      </c>
      <c r="P158" s="401"/>
      <c r="Q158" s="329">
        <v>4123</v>
      </c>
      <c r="R158" s="392"/>
      <c r="S158" s="314">
        <v>8245</v>
      </c>
      <c r="T158" s="401"/>
      <c r="U158" s="315">
        <v>8245</v>
      </c>
      <c r="V158" s="392"/>
      <c r="W158" s="329">
        <v>2062</v>
      </c>
      <c r="X158" s="392"/>
      <c r="Y158" s="403"/>
    </row>
    <row r="159" spans="1:25" s="57" customFormat="1" ht="12.75" customHeight="1" outlineLevel="1" x14ac:dyDescent="0.2">
      <c r="A159" s="396" t="s">
        <v>4731</v>
      </c>
      <c r="B159" s="396"/>
      <c r="C159" s="396"/>
      <c r="D159" s="395" t="s">
        <v>431</v>
      </c>
      <c r="E159" s="395"/>
      <c r="F159" s="397" t="s">
        <v>48</v>
      </c>
      <c r="G159" s="389"/>
      <c r="H159" s="389"/>
      <c r="I159" s="314">
        <v>246049</v>
      </c>
      <c r="J159" s="410">
        <v>1</v>
      </c>
      <c r="K159" s="314">
        <v>246049</v>
      </c>
      <c r="L159" s="410">
        <v>1</v>
      </c>
      <c r="M159" s="315">
        <v>246049</v>
      </c>
      <c r="N159" s="421">
        <v>1</v>
      </c>
      <c r="O159" s="314">
        <v>171087</v>
      </c>
      <c r="P159" s="410">
        <v>1</v>
      </c>
      <c r="Q159" s="315">
        <v>171087</v>
      </c>
      <c r="R159" s="421">
        <v>1</v>
      </c>
      <c r="S159" s="314">
        <v>342174</v>
      </c>
      <c r="T159" s="410">
        <v>1</v>
      </c>
      <c r="U159" s="315">
        <v>342174</v>
      </c>
      <c r="V159" s="421">
        <v>1</v>
      </c>
      <c r="W159" s="315">
        <v>96552</v>
      </c>
      <c r="X159" s="421">
        <v>1</v>
      </c>
      <c r="Y159" s="402" t="s">
        <v>4692</v>
      </c>
    </row>
    <row r="160" spans="1:25" s="57" customFormat="1" ht="95.25" customHeight="1" outlineLevel="1" x14ac:dyDescent="0.2">
      <c r="A160" s="396"/>
      <c r="B160" s="396"/>
      <c r="C160" s="396"/>
      <c r="D160" s="395"/>
      <c r="E160" s="395"/>
      <c r="F160" s="397"/>
      <c r="G160" s="389"/>
      <c r="H160" s="389"/>
      <c r="I160" s="314">
        <v>246049</v>
      </c>
      <c r="J160" s="410"/>
      <c r="K160" s="314">
        <v>246049</v>
      </c>
      <c r="L160" s="410"/>
      <c r="M160" s="315">
        <v>246049</v>
      </c>
      <c r="N160" s="421"/>
      <c r="O160" s="314">
        <v>171087</v>
      </c>
      <c r="P160" s="410"/>
      <c r="Q160" s="315">
        <v>171087</v>
      </c>
      <c r="R160" s="421"/>
      <c r="S160" s="314">
        <v>342174</v>
      </c>
      <c r="T160" s="410"/>
      <c r="U160" s="315">
        <v>342174</v>
      </c>
      <c r="V160" s="421"/>
      <c r="W160" s="315">
        <v>96552</v>
      </c>
      <c r="X160" s="421"/>
      <c r="Y160" s="403"/>
    </row>
    <row r="161" spans="1:25" s="57" customFormat="1" ht="12.75" customHeight="1" outlineLevel="1" x14ac:dyDescent="0.2">
      <c r="A161" s="396" t="s">
        <v>4732</v>
      </c>
      <c r="B161" s="396"/>
      <c r="C161" s="396"/>
      <c r="D161" s="395" t="s">
        <v>431</v>
      </c>
      <c r="E161" s="395" t="s">
        <v>4653</v>
      </c>
      <c r="F161" s="397" t="s">
        <v>40</v>
      </c>
      <c r="G161" s="389"/>
      <c r="H161" s="389"/>
      <c r="I161" s="330" t="s">
        <v>4652</v>
      </c>
      <c r="J161" s="401" t="s">
        <v>4652</v>
      </c>
      <c r="K161" s="330" t="s">
        <v>4652</v>
      </c>
      <c r="L161" s="401" t="s">
        <v>4652</v>
      </c>
      <c r="M161" s="329" t="s">
        <v>4652</v>
      </c>
      <c r="N161" s="392" t="s">
        <v>4652</v>
      </c>
      <c r="O161" s="330" t="s">
        <v>4648</v>
      </c>
      <c r="P161" s="401" t="s">
        <v>4648</v>
      </c>
      <c r="Q161" s="329" t="s">
        <v>4648</v>
      </c>
      <c r="R161" s="392" t="s">
        <v>4648</v>
      </c>
      <c r="S161" s="330" t="s">
        <v>4648</v>
      </c>
      <c r="T161" s="401" t="s">
        <v>4648</v>
      </c>
      <c r="U161" s="329" t="s">
        <v>4648</v>
      </c>
      <c r="V161" s="392" t="s">
        <v>4648</v>
      </c>
      <c r="W161" s="315" t="s">
        <v>4648</v>
      </c>
      <c r="X161" s="392" t="s">
        <v>4648</v>
      </c>
      <c r="Y161" s="402" t="s">
        <v>4692</v>
      </c>
    </row>
    <row r="162" spans="1:25" s="57" customFormat="1" ht="84.75" customHeight="1" outlineLevel="1" x14ac:dyDescent="0.2">
      <c r="A162" s="396"/>
      <c r="B162" s="396"/>
      <c r="C162" s="396"/>
      <c r="D162" s="395"/>
      <c r="E162" s="395"/>
      <c r="F162" s="397"/>
      <c r="G162" s="389"/>
      <c r="H162" s="389"/>
      <c r="I162" s="330" t="s">
        <v>4652</v>
      </c>
      <c r="J162" s="401"/>
      <c r="K162" s="330" t="s">
        <v>4652</v>
      </c>
      <c r="L162" s="401"/>
      <c r="M162" s="329" t="s">
        <v>4652</v>
      </c>
      <c r="N162" s="392"/>
      <c r="O162" s="330" t="s">
        <v>4648</v>
      </c>
      <c r="P162" s="401"/>
      <c r="Q162" s="329" t="s">
        <v>4648</v>
      </c>
      <c r="R162" s="392"/>
      <c r="S162" s="330" t="s">
        <v>4648</v>
      </c>
      <c r="T162" s="401"/>
      <c r="U162" s="329" t="s">
        <v>4648</v>
      </c>
      <c r="V162" s="392"/>
      <c r="W162" s="329" t="s">
        <v>4648</v>
      </c>
      <c r="X162" s="392"/>
      <c r="Y162" s="403"/>
    </row>
    <row r="163" spans="1:25" x14ac:dyDescent="0.2">
      <c r="A163" s="434" t="s">
        <v>4718</v>
      </c>
      <c r="B163" s="434"/>
      <c r="C163" s="434"/>
      <c r="D163" s="433" t="s">
        <v>4601</v>
      </c>
      <c r="E163" s="433"/>
      <c r="F163" s="434"/>
      <c r="G163" s="434"/>
      <c r="H163" s="434"/>
      <c r="I163" s="434"/>
      <c r="J163" s="434"/>
      <c r="K163" s="434"/>
      <c r="L163" s="434"/>
      <c r="M163" s="434"/>
      <c r="N163" s="434"/>
      <c r="O163" s="434"/>
      <c r="P163" s="434"/>
      <c r="Q163" s="434"/>
      <c r="R163" s="434"/>
      <c r="S163" s="434"/>
      <c r="T163" s="434"/>
      <c r="U163" s="434"/>
      <c r="V163" s="434"/>
      <c r="W163" s="434"/>
      <c r="X163" s="434"/>
      <c r="Y163" s="434"/>
    </row>
    <row r="164" spans="1:25" s="321" customFormat="1" ht="12.75" customHeight="1" outlineLevel="1" x14ac:dyDescent="0.2">
      <c r="A164" s="385" t="s">
        <v>1442</v>
      </c>
      <c r="B164" s="385"/>
      <c r="C164" s="385"/>
      <c r="D164" s="385" t="s">
        <v>4583</v>
      </c>
      <c r="E164" s="385" t="s">
        <v>4591</v>
      </c>
      <c r="F164" s="385"/>
      <c r="G164" s="385" t="s">
        <v>3753</v>
      </c>
      <c r="H164" s="385"/>
      <c r="I164" s="385" t="s">
        <v>19</v>
      </c>
      <c r="J164" s="385"/>
      <c r="K164" s="385"/>
      <c r="L164" s="385"/>
      <c r="M164" s="385"/>
      <c r="N164" s="385"/>
      <c r="O164" s="385"/>
      <c r="P164" s="385"/>
      <c r="Q164" s="385"/>
      <c r="R164" s="385"/>
      <c r="S164" s="385"/>
      <c r="T164" s="385"/>
      <c r="U164" s="385"/>
      <c r="V164" s="385"/>
      <c r="W164" s="385"/>
      <c r="X164" s="385"/>
      <c r="Y164" s="386" t="s">
        <v>4683</v>
      </c>
    </row>
    <row r="165" spans="1:25" s="321" customFormat="1" outlineLevel="1" x14ac:dyDescent="0.2">
      <c r="A165" s="385"/>
      <c r="B165" s="385"/>
      <c r="C165" s="385"/>
      <c r="D165" s="385"/>
      <c r="E165" s="385"/>
      <c r="F165" s="385"/>
      <c r="G165" s="385"/>
      <c r="H165" s="385"/>
      <c r="I165" s="385"/>
      <c r="J165" s="385"/>
      <c r="K165" s="385"/>
      <c r="L165" s="385"/>
      <c r="M165" s="385"/>
      <c r="N165" s="385"/>
      <c r="O165" s="385"/>
      <c r="P165" s="385"/>
      <c r="Q165" s="385"/>
      <c r="R165" s="385"/>
      <c r="S165" s="385"/>
      <c r="T165" s="385"/>
      <c r="U165" s="385"/>
      <c r="V165" s="385"/>
      <c r="W165" s="385"/>
      <c r="X165" s="385"/>
      <c r="Y165" s="398"/>
    </row>
    <row r="166" spans="1:25" s="321" customFormat="1" ht="15" customHeight="1" outlineLevel="1" x14ac:dyDescent="0.2">
      <c r="A166" s="385"/>
      <c r="B166" s="385"/>
      <c r="C166" s="385"/>
      <c r="D166" s="385"/>
      <c r="E166" s="385"/>
      <c r="F166" s="385"/>
      <c r="G166" s="385"/>
      <c r="H166" s="385"/>
      <c r="I166" s="388" t="s">
        <v>4656</v>
      </c>
      <c r="J166" s="388"/>
      <c r="K166" s="388" t="s">
        <v>4657</v>
      </c>
      <c r="L166" s="388"/>
      <c r="M166" s="388" t="s">
        <v>4658</v>
      </c>
      <c r="N166" s="388"/>
      <c r="O166" s="388" t="s">
        <v>4659</v>
      </c>
      <c r="P166" s="388"/>
      <c r="Q166" s="388" t="s">
        <v>4660</v>
      </c>
      <c r="R166" s="388"/>
      <c r="S166" s="388" t="s">
        <v>4661</v>
      </c>
      <c r="T166" s="388"/>
      <c r="U166" s="388" t="s">
        <v>4662</v>
      </c>
      <c r="V166" s="388"/>
      <c r="W166" s="388" t="s">
        <v>4651</v>
      </c>
      <c r="X166" s="388"/>
      <c r="Y166" s="398"/>
    </row>
    <row r="167" spans="1:25" s="321" customFormat="1" outlineLevel="1" x14ac:dyDescent="0.2">
      <c r="A167" s="385"/>
      <c r="B167" s="385"/>
      <c r="C167" s="385"/>
      <c r="D167" s="385"/>
      <c r="E167" s="385"/>
      <c r="F167" s="385" t="s">
        <v>9</v>
      </c>
      <c r="G167" s="385"/>
      <c r="H167" s="385"/>
      <c r="I167" s="317" t="s">
        <v>15</v>
      </c>
      <c r="J167" s="399" t="s">
        <v>14</v>
      </c>
      <c r="K167" s="317" t="s">
        <v>15</v>
      </c>
      <c r="L167" s="399" t="s">
        <v>14</v>
      </c>
      <c r="M167" s="316" t="s">
        <v>15</v>
      </c>
      <c r="N167" s="404" t="s">
        <v>14</v>
      </c>
      <c r="O167" s="317" t="s">
        <v>15</v>
      </c>
      <c r="P167" s="399" t="s">
        <v>14</v>
      </c>
      <c r="Q167" s="316" t="s">
        <v>15</v>
      </c>
      <c r="R167" s="404" t="s">
        <v>14</v>
      </c>
      <c r="S167" s="317" t="s">
        <v>15</v>
      </c>
      <c r="T167" s="399" t="s">
        <v>14</v>
      </c>
      <c r="U167" s="316" t="s">
        <v>15</v>
      </c>
      <c r="V167" s="404" t="s">
        <v>14</v>
      </c>
      <c r="W167" s="316" t="s">
        <v>15</v>
      </c>
      <c r="X167" s="404" t="s">
        <v>14</v>
      </c>
      <c r="Y167" s="398"/>
    </row>
    <row r="168" spans="1:25" s="321" customFormat="1" outlineLevel="1" x14ac:dyDescent="0.2">
      <c r="A168" s="385"/>
      <c r="B168" s="385"/>
      <c r="C168" s="385"/>
      <c r="D168" s="385"/>
      <c r="E168" s="385"/>
      <c r="F168" s="385"/>
      <c r="G168" s="385"/>
      <c r="H168" s="385"/>
      <c r="I168" s="317" t="s">
        <v>13</v>
      </c>
      <c r="J168" s="399"/>
      <c r="K168" s="317" t="s">
        <v>13</v>
      </c>
      <c r="L168" s="399"/>
      <c r="M168" s="316" t="s">
        <v>13</v>
      </c>
      <c r="N168" s="404"/>
      <c r="O168" s="317" t="s">
        <v>13</v>
      </c>
      <c r="P168" s="399"/>
      <c r="Q168" s="316" t="s">
        <v>13</v>
      </c>
      <c r="R168" s="404"/>
      <c r="S168" s="317" t="s">
        <v>13</v>
      </c>
      <c r="T168" s="399"/>
      <c r="U168" s="316" t="s">
        <v>13</v>
      </c>
      <c r="V168" s="404"/>
      <c r="W168" s="316" t="s">
        <v>13</v>
      </c>
      <c r="X168" s="404"/>
      <c r="Y168" s="387"/>
    </row>
    <row r="169" spans="1:25" s="57" customFormat="1" ht="15" customHeight="1" outlineLevel="1" x14ac:dyDescent="0.2">
      <c r="A169" s="396" t="s">
        <v>4706</v>
      </c>
      <c r="B169" s="396"/>
      <c r="C169" s="396"/>
      <c r="D169" s="395" t="s">
        <v>431</v>
      </c>
      <c r="E169" s="395"/>
      <c r="F169" s="418" t="s">
        <v>25</v>
      </c>
      <c r="G169" s="389"/>
      <c r="H169" s="389"/>
      <c r="I169" s="330">
        <v>30</v>
      </c>
      <c r="J169" s="400">
        <v>0.50847457627118642</v>
      </c>
      <c r="K169" s="330">
        <v>30</v>
      </c>
      <c r="L169" s="400">
        <v>0.50847457627118642</v>
      </c>
      <c r="M169" s="329">
        <v>30</v>
      </c>
      <c r="N169" s="390">
        <v>0.50847457627118642</v>
      </c>
      <c r="O169" s="330">
        <v>40</v>
      </c>
      <c r="P169" s="401">
        <v>0.67796610169491522</v>
      </c>
      <c r="Q169" s="329">
        <v>40</v>
      </c>
      <c r="R169" s="392">
        <v>0.67796610169491522</v>
      </c>
      <c r="S169" s="330">
        <v>50</v>
      </c>
      <c r="T169" s="400">
        <v>0.84745762711864403</v>
      </c>
      <c r="U169" s="329">
        <v>50</v>
      </c>
      <c r="V169" s="390">
        <v>0.84745762711864403</v>
      </c>
      <c r="W169" s="329">
        <v>59</v>
      </c>
      <c r="X169" s="392">
        <v>1</v>
      </c>
      <c r="Y169" s="402" t="s">
        <v>4680</v>
      </c>
    </row>
    <row r="170" spans="1:25" s="57" customFormat="1" ht="134.25" customHeight="1" outlineLevel="1" x14ac:dyDescent="0.2">
      <c r="A170" s="396"/>
      <c r="B170" s="396"/>
      <c r="C170" s="396"/>
      <c r="D170" s="395"/>
      <c r="E170" s="395"/>
      <c r="F170" s="418"/>
      <c r="G170" s="389"/>
      <c r="H170" s="389"/>
      <c r="I170" s="330">
        <v>59</v>
      </c>
      <c r="J170" s="400"/>
      <c r="K170" s="330">
        <v>59</v>
      </c>
      <c r="L170" s="400"/>
      <c r="M170" s="329">
        <v>59</v>
      </c>
      <c r="N170" s="390"/>
      <c r="O170" s="330">
        <v>59</v>
      </c>
      <c r="P170" s="401"/>
      <c r="Q170" s="329">
        <v>59</v>
      </c>
      <c r="R170" s="392"/>
      <c r="S170" s="330">
        <v>59</v>
      </c>
      <c r="T170" s="400"/>
      <c r="U170" s="329">
        <v>59</v>
      </c>
      <c r="V170" s="390"/>
      <c r="W170" s="329">
        <v>59</v>
      </c>
      <c r="X170" s="392"/>
      <c r="Y170" s="403"/>
    </row>
    <row r="171" spans="1:25" s="305" customFormat="1" x14ac:dyDescent="0.2">
      <c r="A171" s="299"/>
      <c r="B171" s="299"/>
      <c r="C171" s="299"/>
      <c r="D171" s="299"/>
      <c r="E171" s="299"/>
      <c r="F171" s="301"/>
      <c r="G171" s="301"/>
      <c r="H171" s="302"/>
      <c r="I171" s="303"/>
      <c r="J171" s="302"/>
      <c r="K171" s="303"/>
      <c r="L171" s="302"/>
      <c r="M171" s="312"/>
      <c r="N171" s="304"/>
      <c r="O171" s="303"/>
      <c r="P171" s="302"/>
      <c r="Q171" s="312"/>
      <c r="R171" s="304"/>
      <c r="S171" s="303"/>
      <c r="T171" s="302"/>
      <c r="U171" s="312"/>
      <c r="V171" s="304"/>
      <c r="W171" s="312"/>
      <c r="X171" s="304"/>
      <c r="Y171" s="304"/>
    </row>
  </sheetData>
  <sheetProtection formatCells="0" formatColumns="0" formatRows="0" insertRows="0" deleteRows="0" selectLockedCells="1" sort="0" autoFilter="0"/>
  <dataConsolidate/>
  <mergeCells count="863">
    <mergeCell ref="A1:J1"/>
    <mergeCell ref="Y157:Y158"/>
    <mergeCell ref="Y159:Y160"/>
    <mergeCell ref="Y161:Y162"/>
    <mergeCell ref="T129:T130"/>
    <mergeCell ref="V135:V136"/>
    <mergeCell ref="Y94:Y95"/>
    <mergeCell ref="Y96:Y97"/>
    <mergeCell ref="Y98:Y99"/>
    <mergeCell ref="Y100:Y101"/>
    <mergeCell ref="Y102:Y103"/>
    <mergeCell ref="Y104:Y105"/>
    <mergeCell ref="Y107:Y111"/>
    <mergeCell ref="Y112:Y113"/>
    <mergeCell ref="Y116:Y120"/>
    <mergeCell ref="Y121:Y122"/>
    <mergeCell ref="Y123:Y124"/>
    <mergeCell ref="Y143:Y144"/>
    <mergeCell ref="Y145:Y146"/>
    <mergeCell ref="X121:X122"/>
    <mergeCell ref="I106:Y106"/>
    <mergeCell ref="F137:Y137"/>
    <mergeCell ref="V145:V146"/>
    <mergeCell ref="V143:V144"/>
    <mergeCell ref="T141:T142"/>
    <mergeCell ref="R135:R136"/>
    <mergeCell ref="T123:T124"/>
    <mergeCell ref="V123:V124"/>
    <mergeCell ref="Y126:Y130"/>
    <mergeCell ref="Y131:Y132"/>
    <mergeCell ref="F98:F99"/>
    <mergeCell ref="I118:J118"/>
    <mergeCell ref="O118:P118"/>
    <mergeCell ref="S118:T118"/>
    <mergeCell ref="J119:J120"/>
    <mergeCell ref="P119:P120"/>
    <mergeCell ref="T119:T120"/>
    <mergeCell ref="V112:V113"/>
    <mergeCell ref="F107:F109"/>
    <mergeCell ref="G107:H111"/>
    <mergeCell ref="K109:L109"/>
    <mergeCell ref="P100:P101"/>
    <mergeCell ref="R100:R101"/>
    <mergeCell ref="T100:T101"/>
    <mergeCell ref="I109:J109"/>
    <mergeCell ref="O109:P109"/>
    <mergeCell ref="Y164:Y168"/>
    <mergeCell ref="Y169:Y170"/>
    <mergeCell ref="J169:J170"/>
    <mergeCell ref="P169:P170"/>
    <mergeCell ref="T169:T170"/>
    <mergeCell ref="N169:N170"/>
    <mergeCell ref="R169:R170"/>
    <mergeCell ref="J167:J168"/>
    <mergeCell ref="P167:P168"/>
    <mergeCell ref="T167:T168"/>
    <mergeCell ref="N167:N168"/>
    <mergeCell ref="R167:R168"/>
    <mergeCell ref="V169:V170"/>
    <mergeCell ref="A163:C163"/>
    <mergeCell ref="V167:V168"/>
    <mergeCell ref="U166:V166"/>
    <mergeCell ref="M166:N166"/>
    <mergeCell ref="Q166:R166"/>
    <mergeCell ref="X167:X168"/>
    <mergeCell ref="X169:X170"/>
    <mergeCell ref="I166:J166"/>
    <mergeCell ref="O166:P166"/>
    <mergeCell ref="S166:T166"/>
    <mergeCell ref="W166:X166"/>
    <mergeCell ref="A164:C168"/>
    <mergeCell ref="A169:C170"/>
    <mergeCell ref="D169:D170"/>
    <mergeCell ref="E169:E170"/>
    <mergeCell ref="F169:F170"/>
    <mergeCell ref="G169:H170"/>
    <mergeCell ref="F163:Y163"/>
    <mergeCell ref="E164:E168"/>
    <mergeCell ref="D164:D168"/>
    <mergeCell ref="F164:F166"/>
    <mergeCell ref="G164:H168"/>
    <mergeCell ref="I164:X165"/>
    <mergeCell ref="D163:E163"/>
    <mergeCell ref="T159:T160"/>
    <mergeCell ref="X159:X160"/>
    <mergeCell ref="V159:V160"/>
    <mergeCell ref="V157:V158"/>
    <mergeCell ref="X161:X162"/>
    <mergeCell ref="L161:L162"/>
    <mergeCell ref="V161:V162"/>
    <mergeCell ref="V155:V156"/>
    <mergeCell ref="A159:C160"/>
    <mergeCell ref="D159:D160"/>
    <mergeCell ref="X157:X158"/>
    <mergeCell ref="A161:C162"/>
    <mergeCell ref="D161:D162"/>
    <mergeCell ref="E161:E162"/>
    <mergeCell ref="F161:F162"/>
    <mergeCell ref="G161:H162"/>
    <mergeCell ref="J161:J162"/>
    <mergeCell ref="P161:P162"/>
    <mergeCell ref="T161:T162"/>
    <mergeCell ref="N161:N162"/>
    <mergeCell ref="R161:R162"/>
    <mergeCell ref="N159:N160"/>
    <mergeCell ref="P157:P158"/>
    <mergeCell ref="N157:N158"/>
    <mergeCell ref="R157:R158"/>
    <mergeCell ref="R159:R160"/>
    <mergeCell ref="Q152:R152"/>
    <mergeCell ref="A155:C156"/>
    <mergeCell ref="D155:D156"/>
    <mergeCell ref="E155:E156"/>
    <mergeCell ref="F155:F156"/>
    <mergeCell ref="G155:H156"/>
    <mergeCell ref="J155:J156"/>
    <mergeCell ref="P155:P156"/>
    <mergeCell ref="N155:N156"/>
    <mergeCell ref="A157:C158"/>
    <mergeCell ref="D157:D158"/>
    <mergeCell ref="E157:E158"/>
    <mergeCell ref="P159:P160"/>
    <mergeCell ref="E159:E160"/>
    <mergeCell ref="F159:F160"/>
    <mergeCell ref="G159:H160"/>
    <mergeCell ref="J159:J160"/>
    <mergeCell ref="A149:C149"/>
    <mergeCell ref="D149:E149"/>
    <mergeCell ref="A150:C154"/>
    <mergeCell ref="F150:F152"/>
    <mergeCell ref="G150:H154"/>
    <mergeCell ref="I150:X151"/>
    <mergeCell ref="U152:V152"/>
    <mergeCell ref="V153:V154"/>
    <mergeCell ref="I152:J152"/>
    <mergeCell ref="O152:P152"/>
    <mergeCell ref="S152:T152"/>
    <mergeCell ref="F153:F154"/>
    <mergeCell ref="J153:J154"/>
    <mergeCell ref="P153:P154"/>
    <mergeCell ref="T153:T154"/>
    <mergeCell ref="M152:N152"/>
    <mergeCell ref="N153:N154"/>
    <mergeCell ref="A147:C148"/>
    <mergeCell ref="D147:D148"/>
    <mergeCell ref="E147:E148"/>
    <mergeCell ref="F147:F148"/>
    <mergeCell ref="G147:H148"/>
    <mergeCell ref="J147:J148"/>
    <mergeCell ref="P147:P148"/>
    <mergeCell ref="T147:T148"/>
    <mergeCell ref="V147:V148"/>
    <mergeCell ref="R147:R148"/>
    <mergeCell ref="L147:L148"/>
    <mergeCell ref="A137:C137"/>
    <mergeCell ref="D137:E137"/>
    <mergeCell ref="A138:C142"/>
    <mergeCell ref="F138:F140"/>
    <mergeCell ref="G138:H142"/>
    <mergeCell ref="I138:X139"/>
    <mergeCell ref="A143:C144"/>
    <mergeCell ref="D143:D144"/>
    <mergeCell ref="E143:E144"/>
    <mergeCell ref="F143:F144"/>
    <mergeCell ref="G143:H144"/>
    <mergeCell ref="J143:J144"/>
    <mergeCell ref="X143:X144"/>
    <mergeCell ref="U140:V140"/>
    <mergeCell ref="V141:V142"/>
    <mergeCell ref="W140:X140"/>
    <mergeCell ref="E138:E142"/>
    <mergeCell ref="K140:L140"/>
    <mergeCell ref="Q140:R140"/>
    <mergeCell ref="R141:R142"/>
    <mergeCell ref="R143:R144"/>
    <mergeCell ref="F141:F142"/>
    <mergeCell ref="J141:J142"/>
    <mergeCell ref="P141:P142"/>
    <mergeCell ref="D138:D142"/>
    <mergeCell ref="P143:P144"/>
    <mergeCell ref="T143:T144"/>
    <mergeCell ref="L141:L142"/>
    <mergeCell ref="L143:L144"/>
    <mergeCell ref="M140:N140"/>
    <mergeCell ref="N141:N142"/>
    <mergeCell ref="N143:N144"/>
    <mergeCell ref="A145:C146"/>
    <mergeCell ref="D145:D146"/>
    <mergeCell ref="E145:E146"/>
    <mergeCell ref="F145:F146"/>
    <mergeCell ref="G145:H146"/>
    <mergeCell ref="J145:J146"/>
    <mergeCell ref="P145:P146"/>
    <mergeCell ref="T145:T146"/>
    <mergeCell ref="N145:N146"/>
    <mergeCell ref="R145:R146"/>
    <mergeCell ref="A135:C136"/>
    <mergeCell ref="D135:D136"/>
    <mergeCell ref="E135:E136"/>
    <mergeCell ref="F135:F136"/>
    <mergeCell ref="G135:H136"/>
    <mergeCell ref="V131:V132"/>
    <mergeCell ref="V133:V134"/>
    <mergeCell ref="A131:C132"/>
    <mergeCell ref="J135:J136"/>
    <mergeCell ref="D131:D132"/>
    <mergeCell ref="E131:E132"/>
    <mergeCell ref="F131:F132"/>
    <mergeCell ref="G131:H132"/>
    <mergeCell ref="J131:J132"/>
    <mergeCell ref="P131:P132"/>
    <mergeCell ref="T131:T132"/>
    <mergeCell ref="A133:C134"/>
    <mergeCell ref="D133:D134"/>
    <mergeCell ref="E133:E134"/>
    <mergeCell ref="T133:T134"/>
    <mergeCell ref="N131:N132"/>
    <mergeCell ref="R131:R132"/>
    <mergeCell ref="N133:N134"/>
    <mergeCell ref="R133:R134"/>
    <mergeCell ref="A126:C130"/>
    <mergeCell ref="F126:F128"/>
    <mergeCell ref="G126:H130"/>
    <mergeCell ref="I126:X127"/>
    <mergeCell ref="E126:E130"/>
    <mergeCell ref="D126:D130"/>
    <mergeCell ref="Q128:R128"/>
    <mergeCell ref="R129:R130"/>
    <mergeCell ref="M128:N128"/>
    <mergeCell ref="N129:N130"/>
    <mergeCell ref="W128:X128"/>
    <mergeCell ref="X129:X130"/>
    <mergeCell ref="I128:J128"/>
    <mergeCell ref="O128:P128"/>
    <mergeCell ref="S128:T128"/>
    <mergeCell ref="T92:T93"/>
    <mergeCell ref="L92:L93"/>
    <mergeCell ref="A104:C105"/>
    <mergeCell ref="E100:E101"/>
    <mergeCell ref="J104:J105"/>
    <mergeCell ref="A102:C103"/>
    <mergeCell ref="D102:D103"/>
    <mergeCell ref="E102:E103"/>
    <mergeCell ref="F102:F103"/>
    <mergeCell ref="G102:H103"/>
    <mergeCell ref="J102:J103"/>
    <mergeCell ref="D104:D105"/>
    <mergeCell ref="E104:E105"/>
    <mergeCell ref="Y92:Y93"/>
    <mergeCell ref="X90:X91"/>
    <mergeCell ref="X92:X93"/>
    <mergeCell ref="X96:X97"/>
    <mergeCell ref="E98:E99"/>
    <mergeCell ref="J90:J91"/>
    <mergeCell ref="F96:F97"/>
    <mergeCell ref="L96:L97"/>
    <mergeCell ref="G104:H105"/>
    <mergeCell ref="P94:P95"/>
    <mergeCell ref="R96:R97"/>
    <mergeCell ref="P98:P99"/>
    <mergeCell ref="R98:R99"/>
    <mergeCell ref="V92:V93"/>
    <mergeCell ref="V102:V103"/>
    <mergeCell ref="X102:X103"/>
    <mergeCell ref="V98:V99"/>
    <mergeCell ref="X98:X99"/>
    <mergeCell ref="V104:V105"/>
    <mergeCell ref="X104:X105"/>
    <mergeCell ref="G94:H95"/>
    <mergeCell ref="J94:J95"/>
    <mergeCell ref="L94:L95"/>
    <mergeCell ref="N94:N95"/>
    <mergeCell ref="R94:R95"/>
    <mergeCell ref="A98:C99"/>
    <mergeCell ref="D98:D99"/>
    <mergeCell ref="R92:R93"/>
    <mergeCell ref="G96:H97"/>
    <mergeCell ref="J96:J97"/>
    <mergeCell ref="W109:X109"/>
    <mergeCell ref="I107:X108"/>
    <mergeCell ref="U109:V109"/>
    <mergeCell ref="S109:T109"/>
    <mergeCell ref="G106:H106"/>
    <mergeCell ref="V94:V95"/>
    <mergeCell ref="X94:X95"/>
    <mergeCell ref="J98:J99"/>
    <mergeCell ref="L98:L99"/>
    <mergeCell ref="N98:N99"/>
    <mergeCell ref="G98:H99"/>
    <mergeCell ref="G100:H101"/>
    <mergeCell ref="J100:J101"/>
    <mergeCell ref="V100:V101"/>
    <mergeCell ref="X100:X101"/>
    <mergeCell ref="V96:V97"/>
    <mergeCell ref="N96:N97"/>
    <mergeCell ref="N92:N93"/>
    <mergeCell ref="Y83:Y84"/>
    <mergeCell ref="Y76:Y80"/>
    <mergeCell ref="Y81:Y82"/>
    <mergeCell ref="L90:L91"/>
    <mergeCell ref="P90:P91"/>
    <mergeCell ref="T90:T91"/>
    <mergeCell ref="R90:R91"/>
    <mergeCell ref="U89:V89"/>
    <mergeCell ref="A86:C86"/>
    <mergeCell ref="D86:E86"/>
    <mergeCell ref="S89:T89"/>
    <mergeCell ref="G86:H86"/>
    <mergeCell ref="I86:Y86"/>
    <mergeCell ref="A87:C91"/>
    <mergeCell ref="F90:F91"/>
    <mergeCell ref="W89:X89"/>
    <mergeCell ref="V90:V91"/>
    <mergeCell ref="Y87:Y91"/>
    <mergeCell ref="Q89:R89"/>
    <mergeCell ref="A83:C84"/>
    <mergeCell ref="D83:D84"/>
    <mergeCell ref="E83:E84"/>
    <mergeCell ref="J83:J84"/>
    <mergeCell ref="F83:F84"/>
    <mergeCell ref="A37:C37"/>
    <mergeCell ref="E38:E42"/>
    <mergeCell ref="D37:E37"/>
    <mergeCell ref="A57:C58"/>
    <mergeCell ref="D57:D58"/>
    <mergeCell ref="A49:C49"/>
    <mergeCell ref="J53:J54"/>
    <mergeCell ref="P53:P54"/>
    <mergeCell ref="T53:T54"/>
    <mergeCell ref="G49:H49"/>
    <mergeCell ref="I52:J52"/>
    <mergeCell ref="O52:P52"/>
    <mergeCell ref="A50:C54"/>
    <mergeCell ref="J55:J56"/>
    <mergeCell ref="F55:F56"/>
    <mergeCell ref="E50:E54"/>
    <mergeCell ref="D50:D54"/>
    <mergeCell ref="E57:E58"/>
    <mergeCell ref="T55:T56"/>
    <mergeCell ref="R55:R56"/>
    <mergeCell ref="R57:R58"/>
    <mergeCell ref="G26:H30"/>
    <mergeCell ref="A2:A4"/>
    <mergeCell ref="B2:E4"/>
    <mergeCell ref="E35:E36"/>
    <mergeCell ref="N33:N34"/>
    <mergeCell ref="N35:N36"/>
    <mergeCell ref="I28:J28"/>
    <mergeCell ref="M28:N28"/>
    <mergeCell ref="N29:N30"/>
    <mergeCell ref="D33:D34"/>
    <mergeCell ref="E33:E34"/>
    <mergeCell ref="A25:C25"/>
    <mergeCell ref="D25:E25"/>
    <mergeCell ref="F33:F34"/>
    <mergeCell ref="G33:H34"/>
    <mergeCell ref="F26:F28"/>
    <mergeCell ref="F29:F30"/>
    <mergeCell ref="E26:E30"/>
    <mergeCell ref="D26:D30"/>
    <mergeCell ref="E31:E32"/>
    <mergeCell ref="X45:X46"/>
    <mergeCell ref="U40:V40"/>
    <mergeCell ref="V41:V42"/>
    <mergeCell ref="V43:V44"/>
    <mergeCell ref="V45:V46"/>
    <mergeCell ref="E45:E46"/>
    <mergeCell ref="L43:L44"/>
    <mergeCell ref="L45:L46"/>
    <mergeCell ref="P29:P30"/>
    <mergeCell ref="J33:J34"/>
    <mergeCell ref="P33:P34"/>
    <mergeCell ref="K28:L28"/>
    <mergeCell ref="L29:L30"/>
    <mergeCell ref="J29:J30"/>
    <mergeCell ref="T33:T34"/>
    <mergeCell ref="W28:X28"/>
    <mergeCell ref="S40:T40"/>
    <mergeCell ref="Q40:R40"/>
    <mergeCell ref="G35:H36"/>
    <mergeCell ref="N31:N32"/>
    <mergeCell ref="L33:L34"/>
    <mergeCell ref="L35:L36"/>
    <mergeCell ref="R83:R84"/>
    <mergeCell ref="L47:L48"/>
    <mergeCell ref="P47:P48"/>
    <mergeCell ref="F47:F48"/>
    <mergeCell ref="X47:X48"/>
    <mergeCell ref="N47:N48"/>
    <mergeCell ref="T41:T42"/>
    <mergeCell ref="V47:V48"/>
    <mergeCell ref="T47:T48"/>
    <mergeCell ref="R43:R44"/>
    <mergeCell ref="R45:R46"/>
    <mergeCell ref="L41:L42"/>
    <mergeCell ref="R41:R42"/>
    <mergeCell ref="U52:V52"/>
    <mergeCell ref="F62:F64"/>
    <mergeCell ref="G62:H66"/>
    <mergeCell ref="I62:X63"/>
    <mergeCell ref="O64:P64"/>
    <mergeCell ref="I75:Y75"/>
    <mergeCell ref="G59:H60"/>
    <mergeCell ref="J59:J60"/>
    <mergeCell ref="P59:P60"/>
    <mergeCell ref="T59:T60"/>
    <mergeCell ref="R59:R60"/>
    <mergeCell ref="N45:N46"/>
    <mergeCell ref="N41:N42"/>
    <mergeCell ref="A61:C61"/>
    <mergeCell ref="F69:F70"/>
    <mergeCell ref="G69:H70"/>
    <mergeCell ref="A59:C60"/>
    <mergeCell ref="D59:D60"/>
    <mergeCell ref="E59:E60"/>
    <mergeCell ref="E94:E95"/>
    <mergeCell ref="J67:J68"/>
    <mergeCell ref="K64:L64"/>
    <mergeCell ref="D61:E61"/>
    <mergeCell ref="L81:L82"/>
    <mergeCell ref="A62:C66"/>
    <mergeCell ref="A75:C75"/>
    <mergeCell ref="D75:E75"/>
    <mergeCell ref="F67:F68"/>
    <mergeCell ref="G67:H68"/>
    <mergeCell ref="A92:C93"/>
    <mergeCell ref="D92:D93"/>
    <mergeCell ref="A94:C95"/>
    <mergeCell ref="I89:J89"/>
    <mergeCell ref="E92:E93"/>
    <mergeCell ref="F92:F93"/>
    <mergeCell ref="P73:P74"/>
    <mergeCell ref="A121:C122"/>
    <mergeCell ref="D121:D122"/>
    <mergeCell ref="E121:E122"/>
    <mergeCell ref="A55:C56"/>
    <mergeCell ref="D55:D56"/>
    <mergeCell ref="D49:E49"/>
    <mergeCell ref="A106:C106"/>
    <mergeCell ref="D106:E106"/>
    <mergeCell ref="E76:E80"/>
    <mergeCell ref="D76:D80"/>
    <mergeCell ref="P55:P56"/>
    <mergeCell ref="A100:C101"/>
    <mergeCell ref="D100:D101"/>
    <mergeCell ref="A96:C97"/>
    <mergeCell ref="D96:D97"/>
    <mergeCell ref="E96:E97"/>
    <mergeCell ref="O89:P89"/>
    <mergeCell ref="G92:H93"/>
    <mergeCell ref="J92:J93"/>
    <mergeCell ref="P92:P93"/>
    <mergeCell ref="A112:C113"/>
    <mergeCell ref="D112:D113"/>
    <mergeCell ref="A107:C111"/>
    <mergeCell ref="I116:X117"/>
    <mergeCell ref="V110:V111"/>
    <mergeCell ref="G115:H115"/>
    <mergeCell ref="X112:X113"/>
    <mergeCell ref="A123:C124"/>
    <mergeCell ref="G37:H37"/>
    <mergeCell ref="Q118:R118"/>
    <mergeCell ref="R119:R120"/>
    <mergeCell ref="R121:R122"/>
    <mergeCell ref="E43:E44"/>
    <mergeCell ref="A38:C42"/>
    <mergeCell ref="G45:H46"/>
    <mergeCell ref="J45:J46"/>
    <mergeCell ref="P45:P46"/>
    <mergeCell ref="T45:T46"/>
    <mergeCell ref="J47:J48"/>
    <mergeCell ref="P123:P124"/>
    <mergeCell ref="F57:F58"/>
    <mergeCell ref="N65:N66"/>
    <mergeCell ref="D38:D42"/>
    <mergeCell ref="G73:H74"/>
    <mergeCell ref="N119:N120"/>
    <mergeCell ref="N121:N122"/>
    <mergeCell ref="E107:E111"/>
    <mergeCell ref="D107:D111"/>
    <mergeCell ref="E116:E120"/>
    <mergeCell ref="D116:D120"/>
    <mergeCell ref="G121:H122"/>
    <mergeCell ref="K118:L118"/>
    <mergeCell ref="L119:L120"/>
    <mergeCell ref="L110:L111"/>
    <mergeCell ref="L112:L113"/>
    <mergeCell ref="F121:F122"/>
    <mergeCell ref="L121:L122"/>
    <mergeCell ref="J121:J122"/>
    <mergeCell ref="A115:C115"/>
    <mergeCell ref="D115:E115"/>
    <mergeCell ref="A116:C120"/>
    <mergeCell ref="F116:F118"/>
    <mergeCell ref="G116:H120"/>
    <mergeCell ref="F119:F120"/>
    <mergeCell ref="U128:V128"/>
    <mergeCell ref="V129:V130"/>
    <mergeCell ref="X147:X148"/>
    <mergeCell ref="Y147:Y148"/>
    <mergeCell ref="Y155:Y156"/>
    <mergeCell ref="K128:L128"/>
    <mergeCell ref="L129:L130"/>
    <mergeCell ref="L131:L132"/>
    <mergeCell ref="L133:L134"/>
    <mergeCell ref="L135:L136"/>
    <mergeCell ref="K152:L152"/>
    <mergeCell ref="Y133:Y134"/>
    <mergeCell ref="Y135:Y136"/>
    <mergeCell ref="X153:X154"/>
    <mergeCell ref="R153:R154"/>
    <mergeCell ref="W152:X152"/>
    <mergeCell ref="Y150:Y154"/>
    <mergeCell ref="F149:Y149"/>
    <mergeCell ref="X155:X156"/>
    <mergeCell ref="R155:R156"/>
    <mergeCell ref="T155:T156"/>
    <mergeCell ref="Y138:Y142"/>
    <mergeCell ref="T135:T136"/>
    <mergeCell ref="N135:N136"/>
    <mergeCell ref="D123:D124"/>
    <mergeCell ref="A76:C80"/>
    <mergeCell ref="A81:C82"/>
    <mergeCell ref="L169:L170"/>
    <mergeCell ref="L145:L146"/>
    <mergeCell ref="K166:L166"/>
    <mergeCell ref="L155:L156"/>
    <mergeCell ref="L157:L158"/>
    <mergeCell ref="L159:L160"/>
    <mergeCell ref="L123:L124"/>
    <mergeCell ref="D125:E125"/>
    <mergeCell ref="J129:J130"/>
    <mergeCell ref="F133:F134"/>
    <mergeCell ref="G133:H134"/>
    <mergeCell ref="J133:J134"/>
    <mergeCell ref="I140:J140"/>
    <mergeCell ref="E123:E124"/>
    <mergeCell ref="F123:F124"/>
    <mergeCell ref="G123:H124"/>
    <mergeCell ref="J123:J124"/>
    <mergeCell ref="E112:E113"/>
    <mergeCell ref="A125:C125"/>
    <mergeCell ref="E150:E154"/>
    <mergeCell ref="D150:D154"/>
    <mergeCell ref="F157:F158"/>
    <mergeCell ref="G157:H158"/>
    <mergeCell ref="J157:J158"/>
    <mergeCell ref="T157:T158"/>
    <mergeCell ref="L153:L154"/>
    <mergeCell ref="N73:N74"/>
    <mergeCell ref="G57:H58"/>
    <mergeCell ref="J57:J58"/>
    <mergeCell ref="P57:P58"/>
    <mergeCell ref="P81:P82"/>
    <mergeCell ref="T81:T82"/>
    <mergeCell ref="I87:X88"/>
    <mergeCell ref="N81:N82"/>
    <mergeCell ref="N83:N84"/>
    <mergeCell ref="T57:T58"/>
    <mergeCell ref="F59:F60"/>
    <mergeCell ref="P129:P130"/>
    <mergeCell ref="P133:P134"/>
    <mergeCell ref="O140:P140"/>
    <mergeCell ref="N147:N148"/>
    <mergeCell ref="X131:X132"/>
    <mergeCell ref="X145:X146"/>
    <mergeCell ref="F129:F130"/>
    <mergeCell ref="F125:Y125"/>
    <mergeCell ref="F167:F168"/>
    <mergeCell ref="X73:X74"/>
    <mergeCell ref="N69:N70"/>
    <mergeCell ref="X133:X134"/>
    <mergeCell ref="U118:V118"/>
    <mergeCell ref="V119:V120"/>
    <mergeCell ref="V121:V122"/>
    <mergeCell ref="N123:N124"/>
    <mergeCell ref="X123:X124"/>
    <mergeCell ref="X110:X111"/>
    <mergeCell ref="R123:R124"/>
    <mergeCell ref="R73:R74"/>
    <mergeCell ref="L73:L74"/>
    <mergeCell ref="F73:F74"/>
    <mergeCell ref="L167:L168"/>
    <mergeCell ref="T73:T74"/>
    <mergeCell ref="N90:N91"/>
    <mergeCell ref="M118:N118"/>
    <mergeCell ref="P135:P136"/>
    <mergeCell ref="Q109:R109"/>
    <mergeCell ref="U78:V78"/>
    <mergeCell ref="V79:V80"/>
    <mergeCell ref="V81:V82"/>
    <mergeCell ref="V83:V84"/>
    <mergeCell ref="T71:T72"/>
    <mergeCell ref="V71:V72"/>
    <mergeCell ref="V73:V74"/>
    <mergeCell ref="X67:X68"/>
    <mergeCell ref="X69:X70"/>
    <mergeCell ref="R65:R66"/>
    <mergeCell ref="R67:R68"/>
    <mergeCell ref="R69:R70"/>
    <mergeCell ref="X71:X72"/>
    <mergeCell ref="T67:T68"/>
    <mergeCell ref="V65:V66"/>
    <mergeCell ref="R71:R72"/>
    <mergeCell ref="V69:V70"/>
    <mergeCell ref="X65:X66"/>
    <mergeCell ref="Y67:Y68"/>
    <mergeCell ref="M109:N109"/>
    <mergeCell ref="R110:R111"/>
    <mergeCell ref="R112:R113"/>
    <mergeCell ref="P121:P122"/>
    <mergeCell ref="N110:N111"/>
    <mergeCell ref="S140:T140"/>
    <mergeCell ref="X141:X142"/>
    <mergeCell ref="X135:X136"/>
    <mergeCell ref="T121:T122"/>
    <mergeCell ref="Y69:Y70"/>
    <mergeCell ref="Y71:Y72"/>
    <mergeCell ref="Y73:Y74"/>
    <mergeCell ref="M89:N89"/>
    <mergeCell ref="P96:P97"/>
    <mergeCell ref="T96:T97"/>
    <mergeCell ref="W118:X118"/>
    <mergeCell ref="X119:X120"/>
    <mergeCell ref="O78:P78"/>
    <mergeCell ref="S78:T78"/>
    <mergeCell ref="W78:X78"/>
    <mergeCell ref="X79:X80"/>
    <mergeCell ref="X81:X82"/>
    <mergeCell ref="X83:X84"/>
    <mergeCell ref="N67:N68"/>
    <mergeCell ref="F65:F66"/>
    <mergeCell ref="G50:H54"/>
    <mergeCell ref="P65:P66"/>
    <mergeCell ref="I50:X51"/>
    <mergeCell ref="S64:T64"/>
    <mergeCell ref="J65:J66"/>
    <mergeCell ref="K52:L52"/>
    <mergeCell ref="L53:L54"/>
    <mergeCell ref="W64:X64"/>
    <mergeCell ref="V53:V54"/>
    <mergeCell ref="W52:X52"/>
    <mergeCell ref="X53:X54"/>
    <mergeCell ref="T65:T66"/>
    <mergeCell ref="X55:X56"/>
    <mergeCell ref="R53:R54"/>
    <mergeCell ref="F53:F54"/>
    <mergeCell ref="G55:H56"/>
    <mergeCell ref="V55:V56"/>
    <mergeCell ref="V57:V58"/>
    <mergeCell ref="V59:V60"/>
    <mergeCell ref="X57:X58"/>
    <mergeCell ref="X59:X60"/>
    <mergeCell ref="Q64:R64"/>
    <mergeCell ref="P67:P68"/>
    <mergeCell ref="N43:N44"/>
    <mergeCell ref="N53:N54"/>
    <mergeCell ref="F61:Y61"/>
    <mergeCell ref="F50:F52"/>
    <mergeCell ref="V67:V68"/>
    <mergeCell ref="Y45:Y46"/>
    <mergeCell ref="T43:T44"/>
    <mergeCell ref="A73:C74"/>
    <mergeCell ref="E71:E72"/>
    <mergeCell ref="F71:F72"/>
    <mergeCell ref="G71:H72"/>
    <mergeCell ref="J71:J72"/>
    <mergeCell ref="P71:P72"/>
    <mergeCell ref="P69:P70"/>
    <mergeCell ref="T69:T70"/>
    <mergeCell ref="J69:J70"/>
    <mergeCell ref="A69:C70"/>
    <mergeCell ref="N71:N72"/>
    <mergeCell ref="L69:L70"/>
    <mergeCell ref="L71:L72"/>
    <mergeCell ref="A71:C72"/>
    <mergeCell ref="A47:C48"/>
    <mergeCell ref="D47:D48"/>
    <mergeCell ref="Y47:Y48"/>
    <mergeCell ref="Y50:Y54"/>
    <mergeCell ref="Y55:Y56"/>
    <mergeCell ref="Y57:Y58"/>
    <mergeCell ref="Y59:Y60"/>
    <mergeCell ref="Y62:Y66"/>
    <mergeCell ref="L55:L56"/>
    <mergeCell ref="L57:L58"/>
    <mergeCell ref="L59:L60"/>
    <mergeCell ref="L65:L66"/>
    <mergeCell ref="U64:V64"/>
    <mergeCell ref="M52:N52"/>
    <mergeCell ref="Q52:R52"/>
    <mergeCell ref="M64:N64"/>
    <mergeCell ref="R47:R48"/>
    <mergeCell ref="A45:C46"/>
    <mergeCell ref="D45:D46"/>
    <mergeCell ref="F43:F44"/>
    <mergeCell ref="D69:D70"/>
    <mergeCell ref="L67:L68"/>
    <mergeCell ref="D73:D74"/>
    <mergeCell ref="E73:E74"/>
    <mergeCell ref="D71:D72"/>
    <mergeCell ref="G81:H82"/>
    <mergeCell ref="G75:H75"/>
    <mergeCell ref="A67:C68"/>
    <mergeCell ref="I64:J64"/>
    <mergeCell ref="E67:E68"/>
    <mergeCell ref="E69:E70"/>
    <mergeCell ref="E47:E48"/>
    <mergeCell ref="A43:C44"/>
    <mergeCell ref="E55:E56"/>
    <mergeCell ref="D43:D44"/>
    <mergeCell ref="E62:E66"/>
    <mergeCell ref="D67:D68"/>
    <mergeCell ref="D62:D66"/>
    <mergeCell ref="J73:J74"/>
    <mergeCell ref="M78:N78"/>
    <mergeCell ref="N79:N80"/>
    <mergeCell ref="F79:F80"/>
    <mergeCell ref="J79:J80"/>
    <mergeCell ref="I78:J78"/>
    <mergeCell ref="D94:D95"/>
    <mergeCell ref="T83:T84"/>
    <mergeCell ref="D81:D82"/>
    <mergeCell ref="E81:E82"/>
    <mergeCell ref="J81:J82"/>
    <mergeCell ref="K78:L78"/>
    <mergeCell ref="L79:L80"/>
    <mergeCell ref="P83:P84"/>
    <mergeCell ref="F81:F82"/>
    <mergeCell ref="G76:H80"/>
    <mergeCell ref="I76:X77"/>
    <mergeCell ref="F76:F78"/>
    <mergeCell ref="L83:L84"/>
    <mergeCell ref="F87:F89"/>
    <mergeCell ref="G87:H91"/>
    <mergeCell ref="K89:L89"/>
    <mergeCell ref="T79:T80"/>
    <mergeCell ref="Q78:R78"/>
    <mergeCell ref="R79:R80"/>
    <mergeCell ref="R81:R82"/>
    <mergeCell ref="P79:P80"/>
    <mergeCell ref="G83:H84"/>
    <mergeCell ref="E87:E91"/>
    <mergeCell ref="D87:D91"/>
    <mergeCell ref="F94:F95"/>
    <mergeCell ref="F104:F105"/>
    <mergeCell ref="N112:N113"/>
    <mergeCell ref="T112:T113"/>
    <mergeCell ref="L102:L103"/>
    <mergeCell ref="N102:N103"/>
    <mergeCell ref="P102:P103"/>
    <mergeCell ref="R102:R103"/>
    <mergeCell ref="T102:T103"/>
    <mergeCell ref="F110:F111"/>
    <mergeCell ref="J110:J111"/>
    <mergeCell ref="P110:P111"/>
    <mergeCell ref="T110:T111"/>
    <mergeCell ref="P104:P105"/>
    <mergeCell ref="R104:R105"/>
    <mergeCell ref="T94:T95"/>
    <mergeCell ref="T104:T105"/>
    <mergeCell ref="F112:F113"/>
    <mergeCell ref="G112:H113"/>
    <mergeCell ref="J112:J113"/>
    <mergeCell ref="P112:P113"/>
    <mergeCell ref="T98:T99"/>
    <mergeCell ref="L104:L105"/>
    <mergeCell ref="N104:N105"/>
    <mergeCell ref="L100:L101"/>
    <mergeCell ref="N100:N101"/>
    <mergeCell ref="F100:F101"/>
    <mergeCell ref="B10:E10"/>
    <mergeCell ref="B14:E14"/>
    <mergeCell ref="B15:E15"/>
    <mergeCell ref="B16:E16"/>
    <mergeCell ref="B17:E17"/>
    <mergeCell ref="B18:E18"/>
    <mergeCell ref="B19:E19"/>
    <mergeCell ref="B20:E20"/>
    <mergeCell ref="B21:E21"/>
    <mergeCell ref="I26:X27"/>
    <mergeCell ref="F45:F46"/>
    <mergeCell ref="V31:V32"/>
    <mergeCell ref="V33:V34"/>
    <mergeCell ref="V35:V36"/>
    <mergeCell ref="I37:Y37"/>
    <mergeCell ref="I38:X39"/>
    <mergeCell ref="A11:A13"/>
    <mergeCell ref="B11:E13"/>
    <mergeCell ref="F12:F13"/>
    <mergeCell ref="G12:G13"/>
    <mergeCell ref="H12:H13"/>
    <mergeCell ref="I12:I13"/>
    <mergeCell ref="F3:F4"/>
    <mergeCell ref="G3:G4"/>
    <mergeCell ref="H3:H4"/>
    <mergeCell ref="I3:I4"/>
    <mergeCell ref="B5:E5"/>
    <mergeCell ref="B6:E6"/>
    <mergeCell ref="B7:E7"/>
    <mergeCell ref="B8:E8"/>
    <mergeCell ref="B9:E9"/>
    <mergeCell ref="O28:P28"/>
    <mergeCell ref="S28:T28"/>
    <mergeCell ref="R29:R30"/>
    <mergeCell ref="Y33:Y34"/>
    <mergeCell ref="Y35:Y36"/>
    <mergeCell ref="Y38:Y42"/>
    <mergeCell ref="Y43:Y44"/>
    <mergeCell ref="X41:X42"/>
    <mergeCell ref="X43:X44"/>
    <mergeCell ref="T35:T36"/>
    <mergeCell ref="X29:X30"/>
    <mergeCell ref="X31:X32"/>
    <mergeCell ref="X33:X34"/>
    <mergeCell ref="X35:X36"/>
    <mergeCell ref="T31:T32"/>
    <mergeCell ref="R31:R32"/>
    <mergeCell ref="R33:R34"/>
    <mergeCell ref="R35:R36"/>
    <mergeCell ref="T29:T30"/>
    <mergeCell ref="P35:P36"/>
    <mergeCell ref="Q28:R28"/>
    <mergeCell ref="P31:P32"/>
    <mergeCell ref="U28:V28"/>
    <mergeCell ref="V29:V30"/>
    <mergeCell ref="J41:J42"/>
    <mergeCell ref="G43:H44"/>
    <mergeCell ref="J43:J44"/>
    <mergeCell ref="P43:P44"/>
    <mergeCell ref="F38:F40"/>
    <mergeCell ref="P41:P42"/>
    <mergeCell ref="W40:X40"/>
    <mergeCell ref="Y31:Y32"/>
    <mergeCell ref="L31:L32"/>
    <mergeCell ref="J35:J36"/>
    <mergeCell ref="M40:N40"/>
    <mergeCell ref="F31:F32"/>
    <mergeCell ref="J31:J32"/>
    <mergeCell ref="F2:J2"/>
    <mergeCell ref="J3:J4"/>
    <mergeCell ref="F11:J11"/>
    <mergeCell ref="J12:J13"/>
    <mergeCell ref="S52:T52"/>
    <mergeCell ref="G47:H48"/>
    <mergeCell ref="N55:N56"/>
    <mergeCell ref="N57:N58"/>
    <mergeCell ref="N59:N60"/>
    <mergeCell ref="A23:Y23"/>
    <mergeCell ref="D35:D36"/>
    <mergeCell ref="A35:C36"/>
    <mergeCell ref="A31:C32"/>
    <mergeCell ref="A26:C30"/>
    <mergeCell ref="D31:D32"/>
    <mergeCell ref="F35:F36"/>
    <mergeCell ref="G31:H32"/>
    <mergeCell ref="A33:C34"/>
    <mergeCell ref="Y26:Y30"/>
    <mergeCell ref="G38:H42"/>
    <mergeCell ref="K40:L40"/>
    <mergeCell ref="I40:J40"/>
    <mergeCell ref="O40:P40"/>
    <mergeCell ref="F41:F42"/>
  </mergeCells>
  <conditionalFormatting sqref="I28 O28">
    <cfRule type="containsText" dxfId="565" priority="20149" operator="containsText" text="leave blank">
      <formula>NOT(ISERROR(SEARCH("leave blank",I28)))</formula>
    </cfRule>
    <cfRule type="cellIs" dxfId="564" priority="20150" operator="equal">
      <formula>"""leave blank"""</formula>
    </cfRule>
  </conditionalFormatting>
  <conditionalFormatting sqref="O28">
    <cfRule type="containsText" dxfId="563" priority="19349" operator="containsText" text="NA">
      <formula>NOT(ISERROR(SEARCH("NA",O28)))</formula>
    </cfRule>
  </conditionalFormatting>
  <conditionalFormatting sqref="O29 O41 O53 O65 O67 O71 O79 O81 O35 O43 I47 S47 O47 I59 S59 O59 O45 O57 O69 O33 K59 M59 Q41 Q53 Q65 Q67 Q71 Q79 Q81 Q35 Q43 Q47 Q59 Q45 Q57 Q69 Q33 U59 W67 W71 W81 W31 W35 W43 W47 W59 W45 W57 W69 W33 W55">
    <cfRule type="expression" dxfId="562" priority="19293">
      <formula>EXACT($O$28,"NA 0 - 0 0")</formula>
    </cfRule>
  </conditionalFormatting>
  <conditionalFormatting sqref="O30 O42 O54 O66 O68 O72 O80 O82 O32 I36 S36 O36 I32 S32 O44 I48 S48 O48 S44 I44 I60 S60 O60 O46 S46 I46 O58 I58 S58 O70 O34 I34 S34 I56 O56 S56 K32 K48 K44 K60 K46 K58 K34 K56 M32 M48 M44 M60 M46 M58 M34 M56 Q42 Q54 Q66 Q68 Q72 Q80 Q82 Q32 Q36 Q44 Q48 Q60 Q46 Q58 Q70 Q34 Q56 U32 U48 U44 U60 U46 U58 U34 U56 W29:W30 W41:W42 W53:W54 W68 W72 W65:W66 W82 W79:W80 W32 W36 W44 W48 W60 W46 W58 W70 W34 W56">
    <cfRule type="expression" dxfId="561" priority="19292">
      <formula>EXACT($O$28,"NA 0 - 0 0")</formula>
    </cfRule>
  </conditionalFormatting>
  <conditionalFormatting sqref="P29 P41 P53 P65 P79 R41 R53 R65 R79 X41 X53 X65 X79">
    <cfRule type="expression" dxfId="560" priority="19291">
      <formula>EXACT($O$28,"NA 0 - 0 0")</formula>
    </cfRule>
  </conditionalFormatting>
  <conditionalFormatting sqref="P81:P82 P43:P48 P31:P36 P55:P60 J73:J74 T73:T74 P67:P74 R43:R48 R31:R36 R55:R60 R67:R74 X43:X48 X55:X60 X67:X72 X31:Y31 X32:X36 Y35 Y47 Y59 Y71 Y104 Y135 Y161">
    <cfRule type="expression" dxfId="559" priority="19275">
      <formula>EXACT($O$28,"NA 0 - 0 0")</formula>
    </cfRule>
  </conditionalFormatting>
  <conditionalFormatting sqref="G81:H82 G43:H48 G55:H60 G31:H36 G67:H74">
    <cfRule type="containsBlanks" dxfId="558" priority="20232">
      <formula>LEN(TRIM(G31))=0</formula>
    </cfRule>
  </conditionalFormatting>
  <conditionalFormatting sqref="O83">
    <cfRule type="expression" dxfId="557" priority="8123">
      <formula>EXACT($O$28,"NA 0 - 0 0")</formula>
    </cfRule>
  </conditionalFormatting>
  <conditionalFormatting sqref="O84">
    <cfRule type="expression" dxfId="556" priority="8122">
      <formula>EXACT($O$28,"NA 0 - 0 0")</formula>
    </cfRule>
  </conditionalFormatting>
  <conditionalFormatting sqref="P83:P84">
    <cfRule type="expression" dxfId="555" priority="8121">
      <formula>EXACT($O$28,"NA 0 - 0 0")</formula>
    </cfRule>
  </conditionalFormatting>
  <conditionalFormatting sqref="G83:H84">
    <cfRule type="containsBlanks" dxfId="554" priority="8242">
      <formula>LEN(TRIM(G83))=0</formula>
    </cfRule>
  </conditionalFormatting>
  <conditionalFormatting sqref="O90">
    <cfRule type="expression" dxfId="553" priority="7798">
      <formula>EXACT($O$28,"NA 0 - 0 0")</formula>
    </cfRule>
  </conditionalFormatting>
  <conditionalFormatting sqref="O91">
    <cfRule type="expression" dxfId="552" priority="7797">
      <formula>EXACT($O$28,"NA 0 - 0 0")</formula>
    </cfRule>
  </conditionalFormatting>
  <conditionalFormatting sqref="P90">
    <cfRule type="expression" dxfId="551" priority="7796">
      <formula>EXACT($O$28,"NA 0 - 0 0")</formula>
    </cfRule>
  </conditionalFormatting>
  <conditionalFormatting sqref="G96:H97">
    <cfRule type="containsBlanks" dxfId="550" priority="7765">
      <formula>LEN(TRIM(G96))=0</formula>
    </cfRule>
  </conditionalFormatting>
  <conditionalFormatting sqref="O110">
    <cfRule type="expression" dxfId="549" priority="7467">
      <formula>EXACT($O$28,"NA 0 - 0 0")</formula>
    </cfRule>
  </conditionalFormatting>
  <conditionalFormatting sqref="O111">
    <cfRule type="expression" dxfId="548" priority="7466">
      <formula>EXACT($O$28,"NA 0 - 0 0")</formula>
    </cfRule>
  </conditionalFormatting>
  <conditionalFormatting sqref="P110">
    <cfRule type="expression" dxfId="547" priority="7465">
      <formula>EXACT($O$28,"NA 0 - 0 0")</formula>
    </cfRule>
  </conditionalFormatting>
  <conditionalFormatting sqref="O112">
    <cfRule type="expression" dxfId="546" priority="7464">
      <formula>EXACT($O$28,"NA 0 - 0 0")</formula>
    </cfRule>
  </conditionalFormatting>
  <conditionalFormatting sqref="O113">
    <cfRule type="expression" dxfId="545" priority="7463">
      <formula>EXACT($O$28,"NA 0 - 0 0")</formula>
    </cfRule>
  </conditionalFormatting>
  <conditionalFormatting sqref="P112:P113">
    <cfRule type="expression" dxfId="544" priority="7462">
      <formula>EXACT($O$28,"NA 0 - 0 0")</formula>
    </cfRule>
  </conditionalFormatting>
  <conditionalFormatting sqref="G112:H113">
    <cfRule type="containsBlanks" dxfId="543" priority="7434">
      <formula>LEN(TRIM(G112))=0</formula>
    </cfRule>
  </conditionalFormatting>
  <conditionalFormatting sqref="O119">
    <cfRule type="expression" dxfId="542" priority="7136">
      <formula>EXACT($O$28,"NA 0 - 0 0")</formula>
    </cfRule>
  </conditionalFormatting>
  <conditionalFormatting sqref="O120">
    <cfRule type="expression" dxfId="541" priority="7135">
      <formula>EXACT($O$28,"NA 0 - 0 0")</formula>
    </cfRule>
  </conditionalFormatting>
  <conditionalFormatting sqref="P119">
    <cfRule type="expression" dxfId="540" priority="7134">
      <formula>EXACT($O$28,"NA 0 - 0 0")</formula>
    </cfRule>
  </conditionalFormatting>
  <conditionalFormatting sqref="O123">
    <cfRule type="expression" dxfId="539" priority="7127">
      <formula>EXACT($O$28,"NA 0 - 0 0")</formula>
    </cfRule>
  </conditionalFormatting>
  <conditionalFormatting sqref="O124">
    <cfRule type="expression" dxfId="538" priority="7126">
      <formula>EXACT($O$28,"NA 0 - 0 0")</formula>
    </cfRule>
  </conditionalFormatting>
  <conditionalFormatting sqref="P123:P124">
    <cfRule type="expression" dxfId="537" priority="7125">
      <formula>EXACT($O$28,"NA 0 - 0 0")</formula>
    </cfRule>
  </conditionalFormatting>
  <conditionalFormatting sqref="G123:H124">
    <cfRule type="containsBlanks" dxfId="536" priority="7249">
      <formula>LEN(TRIM(G123))=0</formula>
    </cfRule>
  </conditionalFormatting>
  <conditionalFormatting sqref="G121:H122">
    <cfRule type="containsBlanks" dxfId="535" priority="7103">
      <formula>LEN(TRIM(G121))=0</formula>
    </cfRule>
  </conditionalFormatting>
  <conditionalFormatting sqref="O129">
    <cfRule type="expression" dxfId="534" priority="6805">
      <formula>EXACT($O$28,"NA 0 - 0 0")</formula>
    </cfRule>
  </conditionalFormatting>
  <conditionalFormatting sqref="O130">
    <cfRule type="expression" dxfId="533" priority="6804">
      <formula>EXACT($O$28,"NA 0 - 0 0")</formula>
    </cfRule>
  </conditionalFormatting>
  <conditionalFormatting sqref="P129">
    <cfRule type="expression" dxfId="532" priority="6803">
      <formula>EXACT($O$28,"NA 0 - 0 0")</formula>
    </cfRule>
  </conditionalFormatting>
  <conditionalFormatting sqref="G133:H136">
    <cfRule type="containsBlanks" dxfId="531" priority="6918">
      <formula>LEN(TRIM(G133))=0</formula>
    </cfRule>
  </conditionalFormatting>
  <conditionalFormatting sqref="G131:H132">
    <cfRule type="containsBlanks" dxfId="530" priority="6772">
      <formula>LEN(TRIM(G131))=0</formula>
    </cfRule>
  </conditionalFormatting>
  <conditionalFormatting sqref="O141">
    <cfRule type="expression" dxfId="529" priority="6474">
      <formula>EXACT($O$28,"NA 0 - 0 0")</formula>
    </cfRule>
  </conditionalFormatting>
  <conditionalFormatting sqref="O142">
    <cfRule type="expression" dxfId="528" priority="6473">
      <formula>EXACT($O$28,"NA 0 - 0 0")</formula>
    </cfRule>
  </conditionalFormatting>
  <conditionalFormatting sqref="P141">
    <cfRule type="expression" dxfId="527" priority="6472">
      <formula>EXACT($O$28,"NA 0 - 0 0")</formula>
    </cfRule>
  </conditionalFormatting>
  <conditionalFormatting sqref="G145:H148">
    <cfRule type="containsBlanks" dxfId="526" priority="6587">
      <formula>LEN(TRIM(G145))=0</formula>
    </cfRule>
  </conditionalFormatting>
  <conditionalFormatting sqref="G143:H144">
    <cfRule type="containsBlanks" dxfId="525" priority="6441">
      <formula>LEN(TRIM(G143))=0</formula>
    </cfRule>
  </conditionalFormatting>
  <conditionalFormatting sqref="O153">
    <cfRule type="expression" dxfId="524" priority="6143">
      <formula>EXACT($O$28,"NA 0 - 0 0")</formula>
    </cfRule>
  </conditionalFormatting>
  <conditionalFormatting sqref="O154">
    <cfRule type="expression" dxfId="523" priority="6142">
      <formula>EXACT($O$28,"NA 0 - 0 0")</formula>
    </cfRule>
  </conditionalFormatting>
  <conditionalFormatting sqref="P153">
    <cfRule type="expression" dxfId="522" priority="6141">
      <formula>EXACT($O$28,"NA 0 - 0 0")</formula>
    </cfRule>
  </conditionalFormatting>
  <conditionalFormatting sqref="G157:H162">
    <cfRule type="containsBlanks" dxfId="521" priority="6256">
      <formula>LEN(TRIM(G157))=0</formula>
    </cfRule>
  </conditionalFormatting>
  <conditionalFormatting sqref="G155:H156">
    <cfRule type="containsBlanks" dxfId="520" priority="6110">
      <formula>LEN(TRIM(G155))=0</formula>
    </cfRule>
  </conditionalFormatting>
  <conditionalFormatting sqref="O167">
    <cfRule type="expression" dxfId="519" priority="5812">
      <formula>EXACT($O$28,"NA 0 - 0 0")</formula>
    </cfRule>
  </conditionalFormatting>
  <conditionalFormatting sqref="O168">
    <cfRule type="expression" dxfId="518" priority="5811">
      <formula>EXACT($O$28,"NA 0 - 0 0")</formula>
    </cfRule>
  </conditionalFormatting>
  <conditionalFormatting sqref="P167">
    <cfRule type="expression" dxfId="517" priority="5810">
      <formula>EXACT($O$28,"NA 0 - 0 0")</formula>
    </cfRule>
  </conditionalFormatting>
  <conditionalFormatting sqref="G169:H170">
    <cfRule type="containsBlanks" dxfId="516" priority="5779">
      <formula>LEN(TRIM(G169))=0</formula>
    </cfRule>
  </conditionalFormatting>
  <conditionalFormatting sqref="P159:P160">
    <cfRule type="expression" dxfId="515" priority="4073">
      <formula>EXACT($O$28,"NA 0 - 0 0")</formula>
    </cfRule>
  </conditionalFormatting>
  <conditionalFormatting sqref="O162">
    <cfRule type="expression" dxfId="514" priority="4071">
      <formula>EXACT($O$28,"NA 0 - 0 0")</formula>
    </cfRule>
  </conditionalFormatting>
  <conditionalFormatting sqref="P161:P162">
    <cfRule type="expression" dxfId="513" priority="4070">
      <formula>EXACT($O$28,"NA 0 - 0 0")</formula>
    </cfRule>
  </conditionalFormatting>
  <conditionalFormatting sqref="I113">
    <cfRule type="expression" dxfId="512" priority="3882">
      <formula>EXACT($O$28,"NA 0 - 0 0")</formula>
    </cfRule>
  </conditionalFormatting>
  <conditionalFormatting sqref="O96">
    <cfRule type="expression" dxfId="511" priority="3756">
      <formula>EXACT($O$28,"NA 0 - 0 0")</formula>
    </cfRule>
  </conditionalFormatting>
  <conditionalFormatting sqref="O97">
    <cfRule type="expression" dxfId="510" priority="3755">
      <formula>EXACT($O$28,"NA 0 - 0 0")</formula>
    </cfRule>
  </conditionalFormatting>
  <conditionalFormatting sqref="P96:P97">
    <cfRule type="expression" dxfId="509" priority="3754">
      <formula>EXACT($O$28,"NA 0 - 0 0")</formula>
    </cfRule>
  </conditionalFormatting>
  <conditionalFormatting sqref="I97">
    <cfRule type="expression" dxfId="508" priority="3750">
      <formula>EXACT($O$28,"NA 0 - 0 0")</formula>
    </cfRule>
  </conditionalFormatting>
  <conditionalFormatting sqref="S97">
    <cfRule type="expression" dxfId="507" priority="3749">
      <formula>EXACT($O$28,"NA 0 - 0 0")</formula>
    </cfRule>
  </conditionalFormatting>
  <conditionalFormatting sqref="O131">
    <cfRule type="expression" dxfId="506" priority="3740">
      <formula>EXACT($O$28,"NA 0 - 0 0")</formula>
    </cfRule>
  </conditionalFormatting>
  <conditionalFormatting sqref="O132">
    <cfRule type="expression" dxfId="505" priority="3739">
      <formula>EXACT($O$28,"NA 0 - 0 0")</formula>
    </cfRule>
  </conditionalFormatting>
  <conditionalFormatting sqref="P131:P132">
    <cfRule type="expression" dxfId="504" priority="3738">
      <formula>EXACT($O$28,"NA 0 - 0 0")</formula>
    </cfRule>
  </conditionalFormatting>
  <conditionalFormatting sqref="O133">
    <cfRule type="expression" dxfId="503" priority="3737">
      <formula>EXACT($O$28,"NA 0 - 0 0")</formula>
    </cfRule>
  </conditionalFormatting>
  <conditionalFormatting sqref="O134">
    <cfRule type="expression" dxfId="502" priority="3736">
      <formula>EXACT($O$28,"NA 0 - 0 0")</formula>
    </cfRule>
  </conditionalFormatting>
  <conditionalFormatting sqref="P133:P134">
    <cfRule type="expression" dxfId="501" priority="3735">
      <formula>EXACT($O$28,"NA 0 - 0 0")</formula>
    </cfRule>
  </conditionalFormatting>
  <conditionalFormatting sqref="O135">
    <cfRule type="expression" dxfId="500" priority="3734">
      <formula>EXACT($O$28,"NA 0 - 0 0")</formula>
    </cfRule>
  </conditionalFormatting>
  <conditionalFormatting sqref="O136">
    <cfRule type="expression" dxfId="499" priority="3733">
      <formula>EXACT($O$28,"NA 0 - 0 0")</formula>
    </cfRule>
  </conditionalFormatting>
  <conditionalFormatting sqref="P135:P136">
    <cfRule type="expression" dxfId="498" priority="3732">
      <formula>EXACT($O$28,"NA 0 - 0 0")</formula>
    </cfRule>
  </conditionalFormatting>
  <conditionalFormatting sqref="O143">
    <cfRule type="expression" dxfId="497" priority="3722">
      <formula>EXACT($O$28,"NA 0 - 0 0")</formula>
    </cfRule>
  </conditionalFormatting>
  <conditionalFormatting sqref="O144">
    <cfRule type="expression" dxfId="496" priority="3721">
      <formula>EXACT($O$28,"NA 0 - 0 0")</formula>
    </cfRule>
  </conditionalFormatting>
  <conditionalFormatting sqref="P143:P144">
    <cfRule type="expression" dxfId="495" priority="3720">
      <formula>EXACT($O$28,"NA 0 - 0 0")</formula>
    </cfRule>
  </conditionalFormatting>
  <conditionalFormatting sqref="O147">
    <cfRule type="expression" dxfId="494" priority="3717">
      <formula>EXACT($O$28,"NA 0 - 0 0")</formula>
    </cfRule>
  </conditionalFormatting>
  <conditionalFormatting sqref="O148">
    <cfRule type="expression" dxfId="493" priority="3716">
      <formula>EXACT($O$28,"NA 0 - 0 0")</formula>
    </cfRule>
  </conditionalFormatting>
  <conditionalFormatting sqref="P147:P148">
    <cfRule type="expression" dxfId="492" priority="3715">
      <formula>EXACT($O$28,"NA 0 - 0 0")</formula>
    </cfRule>
  </conditionalFormatting>
  <conditionalFormatting sqref="O155">
    <cfRule type="expression" dxfId="491" priority="3705">
      <formula>EXACT($O$28,"NA 0 - 0 0")</formula>
    </cfRule>
  </conditionalFormatting>
  <conditionalFormatting sqref="O156">
    <cfRule type="expression" dxfId="490" priority="3704">
      <formula>EXACT($O$28,"NA 0 - 0 0")</formula>
    </cfRule>
  </conditionalFormatting>
  <conditionalFormatting sqref="P155:P156">
    <cfRule type="expression" dxfId="489" priority="3703">
      <formula>EXACT($O$28,"NA 0 - 0 0")</formula>
    </cfRule>
  </conditionalFormatting>
  <conditionalFormatting sqref="O157">
    <cfRule type="expression" dxfId="488" priority="3702">
      <formula>EXACT($O$28,"NA 0 - 0 0")</formula>
    </cfRule>
  </conditionalFormatting>
  <conditionalFormatting sqref="O158">
    <cfRule type="expression" dxfId="487" priority="3701">
      <formula>EXACT($O$28,"NA 0 - 0 0")</formula>
    </cfRule>
  </conditionalFormatting>
  <conditionalFormatting sqref="P157:P158">
    <cfRule type="expression" dxfId="486" priority="3700">
      <formula>EXACT($O$28,"NA 0 - 0 0")</formula>
    </cfRule>
  </conditionalFormatting>
  <conditionalFormatting sqref="G92:H93">
    <cfRule type="containsBlanks" dxfId="485" priority="3693">
      <formula>LEN(TRIM(G92))=0</formula>
    </cfRule>
  </conditionalFormatting>
  <conditionalFormatting sqref="O92">
    <cfRule type="expression" dxfId="484" priority="3686">
      <formula>EXACT($O$28,"NA 0 - 0 0")</formula>
    </cfRule>
  </conditionalFormatting>
  <conditionalFormatting sqref="O93">
    <cfRule type="expression" dxfId="483" priority="3685">
      <formula>EXACT($O$28,"NA 0 - 0 0")</formula>
    </cfRule>
  </conditionalFormatting>
  <conditionalFormatting sqref="P92:P93">
    <cfRule type="expression" dxfId="482" priority="3684">
      <formula>EXACT($O$28,"NA 0 - 0 0")</formula>
    </cfRule>
  </conditionalFormatting>
  <conditionalFormatting sqref="I93">
    <cfRule type="expression" dxfId="481" priority="3680">
      <formula>EXACT($O$28,"NA 0 - 0 0")</formula>
    </cfRule>
  </conditionalFormatting>
  <conditionalFormatting sqref="S93">
    <cfRule type="expression" dxfId="480" priority="3679">
      <formula>EXACT($O$28,"NA 0 - 0 0")</formula>
    </cfRule>
  </conditionalFormatting>
  <conditionalFormatting sqref="O169">
    <cfRule type="expression" dxfId="479" priority="3678">
      <formula>EXACT($O$28,"NA 0 - 0 0")</formula>
    </cfRule>
  </conditionalFormatting>
  <conditionalFormatting sqref="O170">
    <cfRule type="expression" dxfId="478" priority="3677">
      <formula>EXACT($O$28,"NA 0 - 0 0")</formula>
    </cfRule>
  </conditionalFormatting>
  <conditionalFormatting sqref="P169:P170">
    <cfRule type="expression" dxfId="477" priority="3676">
      <formula>EXACT($O$28,"NA 0 - 0 0")</formula>
    </cfRule>
  </conditionalFormatting>
  <conditionalFormatting sqref="I170">
    <cfRule type="expression" dxfId="476" priority="3666">
      <formula>EXACT($O$28,"NA 0 - 0 0")</formula>
    </cfRule>
  </conditionalFormatting>
  <conditionalFormatting sqref="S169">
    <cfRule type="expression" dxfId="475" priority="3665">
      <formula>EXACT($O$28,"NA 0 - 0 0")</formula>
    </cfRule>
  </conditionalFormatting>
  <conditionalFormatting sqref="S170">
    <cfRule type="expression" dxfId="474" priority="3664">
      <formula>EXACT($O$28,"NA 0 - 0 0")</formula>
    </cfRule>
  </conditionalFormatting>
  <conditionalFormatting sqref="O121">
    <cfRule type="expression" dxfId="473" priority="3657">
      <formula>EXACT($O$28,"NA 0 - 0 0")</formula>
    </cfRule>
  </conditionalFormatting>
  <conditionalFormatting sqref="O122">
    <cfRule type="expression" dxfId="472" priority="3656">
      <formula>EXACT($O$28,"NA 0 - 0 0")</formula>
    </cfRule>
  </conditionalFormatting>
  <conditionalFormatting sqref="P121:P122">
    <cfRule type="expression" dxfId="471" priority="3655">
      <formula>EXACT($O$28,"NA 0 - 0 0")</formula>
    </cfRule>
  </conditionalFormatting>
  <conditionalFormatting sqref="I122">
    <cfRule type="expression" dxfId="470" priority="3651">
      <formula>EXACT($O$28,"NA 0 - 0 0")</formula>
    </cfRule>
  </conditionalFormatting>
  <conditionalFormatting sqref="S122">
    <cfRule type="expression" dxfId="469" priority="3650">
      <formula>EXACT($O$28,"NA 0 - 0 0")</formula>
    </cfRule>
  </conditionalFormatting>
  <conditionalFormatting sqref="O145">
    <cfRule type="expression" dxfId="468" priority="3649">
      <formula>EXACT($O$28,"NA 0 - 0 0")</formula>
    </cfRule>
  </conditionalFormatting>
  <conditionalFormatting sqref="O146">
    <cfRule type="expression" dxfId="467" priority="3648">
      <formula>EXACT($O$28,"NA 0 - 0 0")</formula>
    </cfRule>
  </conditionalFormatting>
  <conditionalFormatting sqref="I159">
    <cfRule type="expression" dxfId="466" priority="3590">
      <formula>EXACT($O$28,"NA 0 - 0 0")</formula>
    </cfRule>
  </conditionalFormatting>
  <conditionalFormatting sqref="I160">
    <cfRule type="expression" dxfId="465" priority="3589">
      <formula>EXACT($O$28,"NA 0 - 0 0")</formula>
    </cfRule>
  </conditionalFormatting>
  <conditionalFormatting sqref="S159">
    <cfRule type="expression" dxfId="464" priority="3588">
      <formula>EXACT($O$28,"NA 0 - 0 0")</formula>
    </cfRule>
  </conditionalFormatting>
  <conditionalFormatting sqref="S160">
    <cfRule type="expression" dxfId="463" priority="3587">
      <formula>EXACT($O$28,"NA 0 - 0 0")</formula>
    </cfRule>
  </conditionalFormatting>
  <conditionalFormatting sqref="O159">
    <cfRule type="expression" dxfId="462" priority="3586">
      <formula>EXACT($O$28,"NA 0 - 0 0")</formula>
    </cfRule>
  </conditionalFormatting>
  <conditionalFormatting sqref="O160">
    <cfRule type="expression" dxfId="461" priority="3584">
      <formula>EXACT($O$28,"NA 0 - 0 0")</formula>
    </cfRule>
  </conditionalFormatting>
  <conditionalFormatting sqref="K28">
    <cfRule type="containsText" dxfId="460" priority="3579" operator="containsText" text="leave blank">
      <formula>NOT(ISERROR(SEARCH("leave blank",K28)))</formula>
    </cfRule>
    <cfRule type="cellIs" dxfId="459" priority="3580" operator="equal">
      <formula>"""leave blank"""</formula>
    </cfRule>
  </conditionalFormatting>
  <conditionalFormatting sqref="K47">
    <cfRule type="expression" dxfId="458" priority="3575">
      <formula>EXACT($O$28,"NA 0 - 0 0")</formula>
    </cfRule>
  </conditionalFormatting>
  <conditionalFormatting sqref="K36">
    <cfRule type="expression" dxfId="457" priority="3574">
      <formula>EXACT($O$28,"NA 0 - 0 0")</formula>
    </cfRule>
  </conditionalFormatting>
  <conditionalFormatting sqref="L73:L74">
    <cfRule type="expression" dxfId="456" priority="3573">
      <formula>EXACT($O$28,"NA 0 - 0 0")</formula>
    </cfRule>
  </conditionalFormatting>
  <conditionalFormatting sqref="M28">
    <cfRule type="containsText" dxfId="455" priority="3454" operator="containsText" text="leave blank">
      <formula>NOT(ISERROR(SEARCH("leave blank",M28)))</formula>
    </cfRule>
    <cfRule type="cellIs" dxfId="454" priority="3455" operator="equal">
      <formula>"""leave blank"""</formula>
    </cfRule>
  </conditionalFormatting>
  <conditionalFormatting sqref="K113">
    <cfRule type="expression" dxfId="453" priority="3465">
      <formula>EXACT($O$28,"NA 0 - 0 0")</formula>
    </cfRule>
  </conditionalFormatting>
  <conditionalFormatting sqref="K97">
    <cfRule type="expression" dxfId="452" priority="3463">
      <formula>EXACT($O$28,"NA 0 - 0 0")</formula>
    </cfRule>
  </conditionalFormatting>
  <conditionalFormatting sqref="K93">
    <cfRule type="expression" dxfId="451" priority="3462">
      <formula>EXACT($O$28,"NA 0 - 0 0")</formula>
    </cfRule>
  </conditionalFormatting>
  <conditionalFormatting sqref="K170">
    <cfRule type="expression" dxfId="450" priority="3461">
      <formula>EXACT($O$28,"NA 0 - 0 0")</formula>
    </cfRule>
  </conditionalFormatting>
  <conditionalFormatting sqref="K122">
    <cfRule type="expression" dxfId="449" priority="3460">
      <formula>EXACT($O$28,"NA 0 - 0 0")</formula>
    </cfRule>
  </conditionalFormatting>
  <conditionalFormatting sqref="K159">
    <cfRule type="expression" dxfId="448" priority="3459">
      <formula>EXACT($O$28,"NA 0 - 0 0")</formula>
    </cfRule>
  </conditionalFormatting>
  <conditionalFormatting sqref="K160">
    <cfRule type="expression" dxfId="447" priority="3458">
      <formula>EXACT($O$28,"NA 0 - 0 0")</formula>
    </cfRule>
  </conditionalFormatting>
  <conditionalFormatting sqref="M47">
    <cfRule type="expression" dxfId="446" priority="3450">
      <formula>EXACT($O$28,"NA 0 - 0 0")</formula>
    </cfRule>
  </conditionalFormatting>
  <conditionalFormatting sqref="M36">
    <cfRule type="expression" dxfId="445" priority="3449">
      <formula>EXACT($O$28,"NA 0 - 0 0")</formula>
    </cfRule>
  </conditionalFormatting>
  <conditionalFormatting sqref="N73:N74">
    <cfRule type="expression" dxfId="444" priority="3448">
      <formula>EXACT($O$28,"NA 0 - 0 0")</formula>
    </cfRule>
  </conditionalFormatting>
  <conditionalFormatting sqref="M113">
    <cfRule type="expression" dxfId="443" priority="3340">
      <formula>EXACT($O$28,"NA 0 - 0 0")</formula>
    </cfRule>
  </conditionalFormatting>
  <conditionalFormatting sqref="M97">
    <cfRule type="expression" dxfId="442" priority="3338">
      <formula>EXACT($O$28,"NA 0 - 0 0")</formula>
    </cfRule>
  </conditionalFormatting>
  <conditionalFormatting sqref="M93">
    <cfRule type="expression" dxfId="441" priority="3337">
      <formula>EXACT($O$28,"NA 0 - 0 0")</formula>
    </cfRule>
  </conditionalFormatting>
  <conditionalFormatting sqref="M170">
    <cfRule type="expression" dxfId="440" priority="3336">
      <formula>EXACT($O$28,"NA 0 - 0 0")</formula>
    </cfRule>
  </conditionalFormatting>
  <conditionalFormatting sqref="M122">
    <cfRule type="expression" dxfId="439" priority="3335">
      <formula>EXACT($O$28,"NA 0 - 0 0")</formula>
    </cfRule>
  </conditionalFormatting>
  <conditionalFormatting sqref="M159">
    <cfRule type="expression" dxfId="438" priority="3334">
      <formula>EXACT($O$28,"NA 0 - 0 0")</formula>
    </cfRule>
  </conditionalFormatting>
  <conditionalFormatting sqref="M160">
    <cfRule type="expression" dxfId="437" priority="3333">
      <formula>EXACT($O$28,"NA 0 - 0 0")</formula>
    </cfRule>
  </conditionalFormatting>
  <conditionalFormatting sqref="Q28">
    <cfRule type="containsText" dxfId="436" priority="3330" operator="containsText" text="leave blank">
      <formula>NOT(ISERROR(SEARCH("leave blank",Q28)))</formula>
    </cfRule>
    <cfRule type="cellIs" dxfId="435" priority="3331" operator="equal">
      <formula>"""leave blank"""</formula>
    </cfRule>
  </conditionalFormatting>
  <conditionalFormatting sqref="Q28">
    <cfRule type="containsText" dxfId="434" priority="3327" operator="containsText" text="NA">
      <formula>NOT(ISERROR(SEARCH("NA",Q28)))</formula>
    </cfRule>
  </conditionalFormatting>
  <conditionalFormatting sqref="Q29">
    <cfRule type="expression" dxfId="433" priority="3326">
      <formula>EXACT($O$28,"NA 0 - 0 0")</formula>
    </cfRule>
  </conditionalFormatting>
  <conditionalFormatting sqref="Q30">
    <cfRule type="expression" dxfId="432" priority="3325">
      <formula>EXACT($O$28,"NA 0 - 0 0")</formula>
    </cfRule>
  </conditionalFormatting>
  <conditionalFormatting sqref="R29">
    <cfRule type="expression" dxfId="431" priority="3324">
      <formula>EXACT($O$28,"NA 0 - 0 0")</formula>
    </cfRule>
  </conditionalFormatting>
  <conditionalFormatting sqref="R81:R82">
    <cfRule type="expression" dxfId="430" priority="3323">
      <formula>EXACT($O$28,"NA 0 - 0 0")</formula>
    </cfRule>
  </conditionalFormatting>
  <conditionalFormatting sqref="Q83">
    <cfRule type="expression" dxfId="429" priority="3316">
      <formula>EXACT($O$28,"NA 0 - 0 0")</formula>
    </cfRule>
  </conditionalFormatting>
  <conditionalFormatting sqref="Q84">
    <cfRule type="expression" dxfId="428" priority="3315">
      <formula>EXACT($O$28,"NA 0 - 0 0")</formula>
    </cfRule>
  </conditionalFormatting>
  <conditionalFormatting sqref="R83:R84">
    <cfRule type="expression" dxfId="427" priority="3314">
      <formula>EXACT($O$28,"NA 0 - 0 0")</formula>
    </cfRule>
  </conditionalFormatting>
  <conditionalFormatting sqref="Q90">
    <cfRule type="expression" dxfId="426" priority="3240">
      <formula>EXACT($O$28,"NA 0 - 0 0")</formula>
    </cfRule>
  </conditionalFormatting>
  <conditionalFormatting sqref="Q91">
    <cfRule type="expression" dxfId="425" priority="3239">
      <formula>EXACT($O$28,"NA 0 - 0 0")</formula>
    </cfRule>
  </conditionalFormatting>
  <conditionalFormatting sqref="R90">
    <cfRule type="expression" dxfId="424" priority="3238">
      <formula>EXACT($O$28,"NA 0 - 0 0")</formula>
    </cfRule>
  </conditionalFormatting>
  <conditionalFormatting sqref="Q110">
    <cfRule type="expression" dxfId="423" priority="3185">
      <formula>EXACT($O$28,"NA 0 - 0 0")</formula>
    </cfRule>
  </conditionalFormatting>
  <conditionalFormatting sqref="Q111">
    <cfRule type="expression" dxfId="422" priority="3184">
      <formula>EXACT($O$28,"NA 0 - 0 0")</formula>
    </cfRule>
  </conditionalFormatting>
  <conditionalFormatting sqref="R110">
    <cfRule type="expression" dxfId="421" priority="3183">
      <formula>EXACT($O$28,"NA 0 - 0 0")</formula>
    </cfRule>
  </conditionalFormatting>
  <conditionalFormatting sqref="Q112">
    <cfRule type="expression" dxfId="420" priority="3182">
      <formula>EXACT($O$28,"NA 0 - 0 0")</formula>
    </cfRule>
  </conditionalFormatting>
  <conditionalFormatting sqref="Q113">
    <cfRule type="expression" dxfId="419" priority="3181">
      <formula>EXACT($O$28,"NA 0 - 0 0")</formula>
    </cfRule>
  </conditionalFormatting>
  <conditionalFormatting sqref="R112:R113">
    <cfRule type="expression" dxfId="418" priority="3180">
      <formula>EXACT($O$28,"NA 0 - 0 0")</formula>
    </cfRule>
  </conditionalFormatting>
  <conditionalFormatting sqref="Q119">
    <cfRule type="expression" dxfId="417" priority="3103">
      <formula>EXACT($O$28,"NA 0 - 0 0")</formula>
    </cfRule>
  </conditionalFormatting>
  <conditionalFormatting sqref="Q120">
    <cfRule type="expression" dxfId="416" priority="3102">
      <formula>EXACT($O$28,"NA 0 - 0 0")</formula>
    </cfRule>
  </conditionalFormatting>
  <conditionalFormatting sqref="R119">
    <cfRule type="expression" dxfId="415" priority="3101">
      <formula>EXACT($O$28,"NA 0 - 0 0")</formula>
    </cfRule>
  </conditionalFormatting>
  <conditionalFormatting sqref="Q123">
    <cfRule type="expression" dxfId="414" priority="3100">
      <formula>EXACT($O$28,"NA 0 - 0 0")</formula>
    </cfRule>
  </conditionalFormatting>
  <conditionalFormatting sqref="Q124">
    <cfRule type="expression" dxfId="413" priority="3099">
      <formula>EXACT($O$28,"NA 0 - 0 0")</formula>
    </cfRule>
  </conditionalFormatting>
  <conditionalFormatting sqref="R123:R124">
    <cfRule type="expression" dxfId="412" priority="3098">
      <formula>EXACT($O$28,"NA 0 - 0 0")</formula>
    </cfRule>
  </conditionalFormatting>
  <conditionalFormatting sqref="Q129">
    <cfRule type="expression" dxfId="411" priority="3027">
      <formula>EXACT($O$28,"NA 0 - 0 0")</formula>
    </cfRule>
  </conditionalFormatting>
  <conditionalFormatting sqref="Q130">
    <cfRule type="expression" dxfId="410" priority="3026">
      <formula>EXACT($O$28,"NA 0 - 0 0")</formula>
    </cfRule>
  </conditionalFormatting>
  <conditionalFormatting sqref="R129">
    <cfRule type="expression" dxfId="409" priority="3025">
      <formula>EXACT($O$28,"NA 0 - 0 0")</formula>
    </cfRule>
  </conditionalFormatting>
  <conditionalFormatting sqref="Q141">
    <cfRule type="expression" dxfId="408" priority="2954">
      <formula>EXACT($O$28,"NA 0 - 0 0")</formula>
    </cfRule>
  </conditionalFormatting>
  <conditionalFormatting sqref="Q142">
    <cfRule type="expression" dxfId="407" priority="2953">
      <formula>EXACT($O$28,"NA 0 - 0 0")</formula>
    </cfRule>
  </conditionalFormatting>
  <conditionalFormatting sqref="R141">
    <cfRule type="expression" dxfId="406" priority="2952">
      <formula>EXACT($O$28,"NA 0 - 0 0")</formula>
    </cfRule>
  </conditionalFormatting>
  <conditionalFormatting sqref="Q153">
    <cfRule type="expression" dxfId="405" priority="2881">
      <formula>EXACT($O$28,"NA 0 - 0 0")</formula>
    </cfRule>
  </conditionalFormatting>
  <conditionalFormatting sqref="Q154">
    <cfRule type="expression" dxfId="404" priority="2880">
      <formula>EXACT($O$28,"NA 0 - 0 0")</formula>
    </cfRule>
  </conditionalFormatting>
  <conditionalFormatting sqref="R153">
    <cfRule type="expression" dxfId="403" priority="2879">
      <formula>EXACT($O$28,"NA 0 - 0 0")</formula>
    </cfRule>
  </conditionalFormatting>
  <conditionalFormatting sqref="Q167">
    <cfRule type="expression" dxfId="402" priority="2811">
      <formula>EXACT($O$28,"NA 0 - 0 0")</formula>
    </cfRule>
  </conditionalFormatting>
  <conditionalFormatting sqref="Q168">
    <cfRule type="expression" dxfId="401" priority="2810">
      <formula>EXACT($O$28,"NA 0 - 0 0")</formula>
    </cfRule>
  </conditionalFormatting>
  <conditionalFormatting sqref="R167">
    <cfRule type="expression" dxfId="400" priority="2809">
      <formula>EXACT($O$28,"NA 0 - 0 0")</formula>
    </cfRule>
  </conditionalFormatting>
  <conditionalFormatting sqref="R159:R160">
    <cfRule type="expression" dxfId="399" priority="2479">
      <formula>EXACT($O$28,"NA 0 - 0 0")</formula>
    </cfRule>
  </conditionalFormatting>
  <conditionalFormatting sqref="Q162">
    <cfRule type="expression" dxfId="398" priority="2478">
      <formula>EXACT($O$28,"NA 0 - 0 0")</formula>
    </cfRule>
  </conditionalFormatting>
  <conditionalFormatting sqref="R161:R162">
    <cfRule type="expression" dxfId="397" priority="2477">
      <formula>EXACT($O$28,"NA 0 - 0 0")</formula>
    </cfRule>
  </conditionalFormatting>
  <conditionalFormatting sqref="R147:R148">
    <cfRule type="expression" dxfId="396" priority="2446">
      <formula>EXACT($O$28,"NA 0 - 0 0")</formula>
    </cfRule>
  </conditionalFormatting>
  <conditionalFormatting sqref="Q155">
    <cfRule type="expression" dxfId="395" priority="2445">
      <formula>EXACT($O$28,"NA 0 - 0 0")</formula>
    </cfRule>
  </conditionalFormatting>
  <conditionalFormatting sqref="Q156">
    <cfRule type="expression" dxfId="394" priority="2444">
      <formula>EXACT($O$28,"NA 0 - 0 0")</formula>
    </cfRule>
  </conditionalFormatting>
  <conditionalFormatting sqref="Q96">
    <cfRule type="expression" dxfId="393" priority="2463">
      <formula>EXACT($O$28,"NA 0 - 0 0")</formula>
    </cfRule>
  </conditionalFormatting>
  <conditionalFormatting sqref="Q97">
    <cfRule type="expression" dxfId="392" priority="2462">
      <formula>EXACT($O$28,"NA 0 - 0 0")</formula>
    </cfRule>
  </conditionalFormatting>
  <conditionalFormatting sqref="R96:R97">
    <cfRule type="expression" dxfId="391" priority="2461">
      <formula>EXACT($O$28,"NA 0 - 0 0")</formula>
    </cfRule>
  </conditionalFormatting>
  <conditionalFormatting sqref="Q131">
    <cfRule type="expression" dxfId="390" priority="2460">
      <formula>EXACT($O$28,"NA 0 - 0 0")</formula>
    </cfRule>
  </conditionalFormatting>
  <conditionalFormatting sqref="Q132">
    <cfRule type="expression" dxfId="389" priority="2459">
      <formula>EXACT($O$28,"NA 0 - 0 0")</formula>
    </cfRule>
  </conditionalFormatting>
  <conditionalFormatting sqref="R131:R132">
    <cfRule type="expression" dxfId="388" priority="2458">
      <formula>EXACT($O$28,"NA 0 - 0 0")</formula>
    </cfRule>
  </conditionalFormatting>
  <conditionalFormatting sqref="Q133">
    <cfRule type="expression" dxfId="387" priority="2457">
      <formula>EXACT($O$28,"NA 0 - 0 0")</formula>
    </cfRule>
  </conditionalFormatting>
  <conditionalFormatting sqref="Q134">
    <cfRule type="expression" dxfId="386" priority="2456">
      <formula>EXACT($O$28,"NA 0 - 0 0")</formula>
    </cfRule>
  </conditionalFormatting>
  <conditionalFormatting sqref="R133:R134">
    <cfRule type="expression" dxfId="385" priority="2455">
      <formula>EXACT($O$28,"NA 0 - 0 0")</formula>
    </cfRule>
  </conditionalFormatting>
  <conditionalFormatting sqref="Q135">
    <cfRule type="expression" dxfId="384" priority="2454">
      <formula>EXACT($O$28,"NA 0 - 0 0")</formula>
    </cfRule>
  </conditionalFormatting>
  <conditionalFormatting sqref="Q136">
    <cfRule type="expression" dxfId="383" priority="2453">
      <formula>EXACT($O$28,"NA 0 - 0 0")</formula>
    </cfRule>
  </conditionalFormatting>
  <conditionalFormatting sqref="R135:R136">
    <cfRule type="expression" dxfId="382" priority="2452">
      <formula>EXACT($O$28,"NA 0 - 0 0")</formula>
    </cfRule>
  </conditionalFormatting>
  <conditionalFormatting sqref="Q144">
    <cfRule type="expression" dxfId="381" priority="2450">
      <formula>EXACT($O$28,"NA 0 - 0 0")</formula>
    </cfRule>
  </conditionalFormatting>
  <conditionalFormatting sqref="R143:R144">
    <cfRule type="expression" dxfId="380" priority="2449">
      <formula>EXACT($O$28,"NA 0 - 0 0")</formula>
    </cfRule>
  </conditionalFormatting>
  <conditionalFormatting sqref="Q147">
    <cfRule type="expression" dxfId="379" priority="2448">
      <formula>EXACT($O$28,"NA 0 - 0 0")</formula>
    </cfRule>
  </conditionalFormatting>
  <conditionalFormatting sqref="Q148">
    <cfRule type="expression" dxfId="378" priority="2447">
      <formula>EXACT($O$28,"NA 0 - 0 0")</formula>
    </cfRule>
  </conditionalFormatting>
  <conditionalFormatting sqref="R155:R156">
    <cfRule type="expression" dxfId="377" priority="2443">
      <formula>EXACT($O$28,"NA 0 - 0 0")</formula>
    </cfRule>
  </conditionalFormatting>
  <conditionalFormatting sqref="Q157">
    <cfRule type="expression" dxfId="376" priority="2442">
      <formula>EXACT($O$28,"NA 0 - 0 0")</formula>
    </cfRule>
  </conditionalFormatting>
  <conditionalFormatting sqref="Q158">
    <cfRule type="expression" dxfId="375" priority="2441">
      <formula>EXACT($O$28,"NA 0 - 0 0")</formula>
    </cfRule>
  </conditionalFormatting>
  <conditionalFormatting sqref="R157:R158">
    <cfRule type="expression" dxfId="374" priority="2440">
      <formula>EXACT($O$28,"NA 0 - 0 0")</formula>
    </cfRule>
  </conditionalFormatting>
  <conditionalFormatting sqref="Q92">
    <cfRule type="expression" dxfId="373" priority="2439">
      <formula>EXACT($O$28,"NA 0 - 0 0")</formula>
    </cfRule>
  </conditionalFormatting>
  <conditionalFormatting sqref="Q93">
    <cfRule type="expression" dxfId="372" priority="2438">
      <formula>EXACT($O$28,"NA 0 - 0 0")</formula>
    </cfRule>
  </conditionalFormatting>
  <conditionalFormatting sqref="R92:R93">
    <cfRule type="expression" dxfId="371" priority="2437">
      <formula>EXACT($O$28,"NA 0 - 0 0")</formula>
    </cfRule>
  </conditionalFormatting>
  <conditionalFormatting sqref="Q169">
    <cfRule type="expression" dxfId="370" priority="2436">
      <formula>EXACT($O$28,"NA 0 - 0 0")</formula>
    </cfRule>
  </conditionalFormatting>
  <conditionalFormatting sqref="Q170">
    <cfRule type="expression" dxfId="369" priority="2435">
      <formula>EXACT($O$28,"NA 0 - 0 0")</formula>
    </cfRule>
  </conditionalFormatting>
  <conditionalFormatting sqref="R169:R170">
    <cfRule type="expression" dxfId="368" priority="2434">
      <formula>EXACT($O$28,"NA 0 - 0 0")</formula>
    </cfRule>
  </conditionalFormatting>
  <conditionalFormatting sqref="Q121">
    <cfRule type="expression" dxfId="367" priority="2433">
      <formula>EXACT($O$28,"NA 0 - 0 0")</formula>
    </cfRule>
  </conditionalFormatting>
  <conditionalFormatting sqref="Q122">
    <cfRule type="expression" dxfId="366" priority="2432">
      <formula>EXACT($O$28,"NA 0 - 0 0")</formula>
    </cfRule>
  </conditionalFormatting>
  <conditionalFormatting sqref="R121:R122">
    <cfRule type="expression" dxfId="365" priority="2431">
      <formula>EXACT($O$28,"NA 0 - 0 0")</formula>
    </cfRule>
  </conditionalFormatting>
  <conditionalFormatting sqref="Q145">
    <cfRule type="expression" dxfId="364" priority="2430">
      <formula>EXACT($O$28,"NA 0 - 0 0")</formula>
    </cfRule>
  </conditionalFormatting>
  <conditionalFormatting sqref="Q159">
    <cfRule type="expression" dxfId="363" priority="2428">
      <formula>EXACT($O$28,"NA 0 - 0 0")</formula>
    </cfRule>
  </conditionalFormatting>
  <conditionalFormatting sqref="Q160">
    <cfRule type="expression" dxfId="362" priority="2427">
      <formula>EXACT($O$28,"NA 0 - 0 0")</formula>
    </cfRule>
  </conditionalFormatting>
  <conditionalFormatting sqref="U47">
    <cfRule type="expression" dxfId="361" priority="2426">
      <formula>EXACT($O$28,"NA 0 - 0 0")</formula>
    </cfRule>
  </conditionalFormatting>
  <conditionalFormatting sqref="U36">
    <cfRule type="expression" dxfId="360" priority="2425">
      <formula>EXACT($O$28,"NA 0 - 0 0")</formula>
    </cfRule>
  </conditionalFormatting>
  <conditionalFormatting sqref="V73:V74">
    <cfRule type="expression" dxfId="359" priority="2424">
      <formula>EXACT($O$28,"NA 0 - 0 0")</formula>
    </cfRule>
  </conditionalFormatting>
  <conditionalFormatting sqref="U97">
    <cfRule type="expression" dxfId="358" priority="2421">
      <formula>EXACT($O$28,"NA 0 - 0 0")</formula>
    </cfRule>
  </conditionalFormatting>
  <conditionalFormatting sqref="U93">
    <cfRule type="expression" dxfId="357" priority="2420">
      <formula>EXACT($O$28,"NA 0 - 0 0")</formula>
    </cfRule>
  </conditionalFormatting>
  <conditionalFormatting sqref="U169">
    <cfRule type="expression" dxfId="356" priority="2419">
      <formula>EXACT($O$28,"NA 0 - 0 0")</formula>
    </cfRule>
  </conditionalFormatting>
  <conditionalFormatting sqref="U170">
    <cfRule type="expression" dxfId="355" priority="2418">
      <formula>EXACT($O$28,"NA 0 - 0 0")</formula>
    </cfRule>
  </conditionalFormatting>
  <conditionalFormatting sqref="U122">
    <cfRule type="expression" dxfId="354" priority="2417">
      <formula>EXACT($O$28,"NA 0 - 0 0")</formula>
    </cfRule>
  </conditionalFormatting>
  <conditionalFormatting sqref="U159">
    <cfRule type="expression" dxfId="353" priority="2416">
      <formula>EXACT($O$28,"NA 0 - 0 0")</formula>
    </cfRule>
  </conditionalFormatting>
  <conditionalFormatting sqref="U160">
    <cfRule type="expression" dxfId="352" priority="2415">
      <formula>EXACT($O$28,"NA 0 - 0 0")</formula>
    </cfRule>
  </conditionalFormatting>
  <conditionalFormatting sqref="W28">
    <cfRule type="containsText" dxfId="351" priority="2413" operator="containsText" text="leave blank">
      <formula>NOT(ISERROR(SEARCH("leave blank",W28)))</formula>
    </cfRule>
    <cfRule type="cellIs" dxfId="350" priority="2414" operator="equal">
      <formula>"""leave blank"""</formula>
    </cfRule>
  </conditionalFormatting>
  <conditionalFormatting sqref="W28">
    <cfRule type="containsText" dxfId="349" priority="2412" operator="containsText" text="NA">
      <formula>NOT(ISERROR(SEARCH("NA",W28)))</formula>
    </cfRule>
  </conditionalFormatting>
  <conditionalFormatting sqref="W28">
    <cfRule type="containsText" dxfId="348" priority="2411" operator="containsText" text="NA 0 - 0 0">
      <formula>NOT(ISERROR(SEARCH("NA 0 - 0 0",W28)))</formula>
    </cfRule>
  </conditionalFormatting>
  <conditionalFormatting sqref="X29">
    <cfRule type="expression" dxfId="347" priority="2407">
      <formula>EXACT($O$28,"NA 0 - 0 0")</formula>
    </cfRule>
  </conditionalFormatting>
  <conditionalFormatting sqref="X81:X82">
    <cfRule type="expression" dxfId="346" priority="2406">
      <formula>EXACT($O$28,"NA 0 - 0 0")</formula>
    </cfRule>
  </conditionalFormatting>
  <conditionalFormatting sqref="W83">
    <cfRule type="expression" dxfId="345" priority="2401">
      <formula>EXACT($O$28,"NA 0 - 0 0")</formula>
    </cfRule>
  </conditionalFormatting>
  <conditionalFormatting sqref="W84">
    <cfRule type="expression" dxfId="344" priority="2400">
      <formula>EXACT($O$28,"NA 0 - 0 0")</formula>
    </cfRule>
  </conditionalFormatting>
  <conditionalFormatting sqref="X83:X84">
    <cfRule type="expression" dxfId="343" priority="2399">
      <formula>EXACT($O$28,"NA 0 - 0 0")</formula>
    </cfRule>
  </conditionalFormatting>
  <conditionalFormatting sqref="W90">
    <cfRule type="expression" dxfId="342" priority="2365">
      <formula>EXACT($O$28,"NA 0 - 0 0")</formula>
    </cfRule>
  </conditionalFormatting>
  <conditionalFormatting sqref="W91">
    <cfRule type="expression" dxfId="341" priority="2364">
      <formula>EXACT($O$28,"NA 0 - 0 0")</formula>
    </cfRule>
  </conditionalFormatting>
  <conditionalFormatting sqref="X90">
    <cfRule type="expression" dxfId="340" priority="2363">
      <formula>EXACT($O$28,"NA 0 - 0 0")</formula>
    </cfRule>
  </conditionalFormatting>
  <conditionalFormatting sqref="W112">
    <cfRule type="expression" dxfId="339" priority="2356">
      <formula>EXACT($O$28,"NA 0 - 0 0")</formula>
    </cfRule>
  </conditionalFormatting>
  <conditionalFormatting sqref="W113">
    <cfRule type="expression" dxfId="338" priority="2355">
      <formula>EXACT($O$28,"NA 0 - 0 0")</formula>
    </cfRule>
  </conditionalFormatting>
  <conditionalFormatting sqref="X112:X113">
    <cfRule type="expression" dxfId="337" priority="2354">
      <formula>EXACT($O$28,"NA 0 - 0 0")</formula>
    </cfRule>
  </conditionalFormatting>
  <conditionalFormatting sqref="W110">
    <cfRule type="expression" dxfId="336" priority="2326">
      <formula>EXACT($O$28,"NA 0 - 0 0")</formula>
    </cfRule>
  </conditionalFormatting>
  <conditionalFormatting sqref="W111">
    <cfRule type="expression" dxfId="335" priority="2325">
      <formula>EXACT($O$28,"NA 0 - 0 0")</formula>
    </cfRule>
  </conditionalFormatting>
  <conditionalFormatting sqref="X110">
    <cfRule type="expression" dxfId="334" priority="2324">
      <formula>EXACT($O$28,"NA 0 - 0 0")</formula>
    </cfRule>
  </conditionalFormatting>
  <conditionalFormatting sqref="W123">
    <cfRule type="expression" dxfId="333" priority="2317">
      <formula>EXACT($O$28,"NA 0 - 0 0")</formula>
    </cfRule>
  </conditionalFormatting>
  <conditionalFormatting sqref="W124">
    <cfRule type="expression" dxfId="332" priority="2316">
      <formula>EXACT($O$28,"NA 0 - 0 0")</formula>
    </cfRule>
  </conditionalFormatting>
  <conditionalFormatting sqref="X123:X124">
    <cfRule type="expression" dxfId="331" priority="2315">
      <formula>EXACT($O$28,"NA 0 - 0 0")</formula>
    </cfRule>
  </conditionalFormatting>
  <conditionalFormatting sqref="W119">
    <cfRule type="expression" dxfId="330" priority="2293">
      <formula>EXACT($O$28,"NA 0 - 0 0")</formula>
    </cfRule>
  </conditionalFormatting>
  <conditionalFormatting sqref="W120">
    <cfRule type="expression" dxfId="329" priority="2292">
      <formula>EXACT($O$28,"NA 0 - 0 0")</formula>
    </cfRule>
  </conditionalFormatting>
  <conditionalFormatting sqref="X119">
    <cfRule type="expression" dxfId="328" priority="2291">
      <formula>EXACT($O$28,"NA 0 - 0 0")</formula>
    </cfRule>
  </conditionalFormatting>
  <conditionalFormatting sqref="W129">
    <cfRule type="expression" dxfId="327" priority="2263">
      <formula>EXACT($O$28,"NA 0 - 0 0")</formula>
    </cfRule>
  </conditionalFormatting>
  <conditionalFormatting sqref="W130">
    <cfRule type="expression" dxfId="326" priority="2262">
      <formula>EXACT($O$28,"NA 0 - 0 0")</formula>
    </cfRule>
  </conditionalFormatting>
  <conditionalFormatting sqref="X129">
    <cfRule type="expression" dxfId="325" priority="2261">
      <formula>EXACT($O$28,"NA 0 - 0 0")</formula>
    </cfRule>
  </conditionalFormatting>
  <conditionalFormatting sqref="W141">
    <cfRule type="expression" dxfId="324" priority="2233">
      <formula>EXACT($O$28,"NA 0 - 0 0")</formula>
    </cfRule>
  </conditionalFormatting>
  <conditionalFormatting sqref="W142">
    <cfRule type="expression" dxfId="323" priority="2232">
      <formula>EXACT($O$28,"NA 0 - 0 0")</formula>
    </cfRule>
  </conditionalFormatting>
  <conditionalFormatting sqref="X141">
    <cfRule type="expression" dxfId="322" priority="2231">
      <formula>EXACT($O$28,"NA 0 - 0 0")</formula>
    </cfRule>
  </conditionalFormatting>
  <conditionalFormatting sqref="W153">
    <cfRule type="expression" dxfId="321" priority="2206">
      <formula>EXACT($O$28,"NA 0 - 0 0")</formula>
    </cfRule>
  </conditionalFormatting>
  <conditionalFormatting sqref="W154">
    <cfRule type="expression" dxfId="320" priority="2205">
      <formula>EXACT($O$28,"NA 0 - 0 0")</formula>
    </cfRule>
  </conditionalFormatting>
  <conditionalFormatting sqref="X153">
    <cfRule type="expression" dxfId="319" priority="2204">
      <formula>EXACT($O$28,"NA 0 - 0 0")</formula>
    </cfRule>
  </conditionalFormatting>
  <conditionalFormatting sqref="W167">
    <cfRule type="expression" dxfId="318" priority="2170">
      <formula>EXACT($O$28,"NA 0 - 0 0")</formula>
    </cfRule>
  </conditionalFormatting>
  <conditionalFormatting sqref="W168">
    <cfRule type="expression" dxfId="317" priority="2169">
      <formula>EXACT($O$28,"NA 0 - 0 0")</formula>
    </cfRule>
  </conditionalFormatting>
  <conditionalFormatting sqref="X167">
    <cfRule type="expression" dxfId="316" priority="2168">
      <formula>EXACT($O$28,"NA 0 - 0 0")</formula>
    </cfRule>
  </conditionalFormatting>
  <conditionalFormatting sqref="W159">
    <cfRule type="expression" dxfId="315" priority="2050">
      <formula>EXACT($O$28,"NA 0 - 0 0")</formula>
    </cfRule>
  </conditionalFormatting>
  <conditionalFormatting sqref="X159:X160">
    <cfRule type="expression" dxfId="314" priority="2049">
      <formula>EXACT($O$28,"NA 0 - 0 0")</formula>
    </cfRule>
  </conditionalFormatting>
  <conditionalFormatting sqref="W161">
    <cfRule type="expression" dxfId="313" priority="2048">
      <formula>EXACT($O$28,"NA 0 - 0 0")</formula>
    </cfRule>
  </conditionalFormatting>
  <conditionalFormatting sqref="W162">
    <cfRule type="expression" dxfId="312" priority="2047">
      <formula>EXACT($O$28,"NA 0 - 0 0")</formula>
    </cfRule>
  </conditionalFormatting>
  <conditionalFormatting sqref="X161:X162">
    <cfRule type="expression" dxfId="311" priority="2046">
      <formula>EXACT($O$28,"NA 0 - 0 0")</formula>
    </cfRule>
  </conditionalFormatting>
  <conditionalFormatting sqref="W96">
    <cfRule type="expression" dxfId="310" priority="2042">
      <formula>EXACT($O$28,"NA 0 - 0 0")</formula>
    </cfRule>
  </conditionalFormatting>
  <conditionalFormatting sqref="W97">
    <cfRule type="expression" dxfId="309" priority="2041">
      <formula>EXACT($O$28,"NA 0 - 0 0")</formula>
    </cfRule>
  </conditionalFormatting>
  <conditionalFormatting sqref="X96:X97">
    <cfRule type="expression" dxfId="308" priority="2040">
      <formula>EXACT($O$28,"NA 0 - 0 0")</formula>
    </cfRule>
  </conditionalFormatting>
  <conditionalFormatting sqref="W131">
    <cfRule type="expression" dxfId="307" priority="2039">
      <formula>EXACT($O$28,"NA 0 - 0 0")</formula>
    </cfRule>
  </conditionalFormatting>
  <conditionalFormatting sqref="W132">
    <cfRule type="expression" dxfId="306" priority="2038">
      <formula>EXACT($O$28,"NA 0 - 0 0")</formula>
    </cfRule>
  </conditionalFormatting>
  <conditionalFormatting sqref="X131:X132">
    <cfRule type="expression" dxfId="305" priority="2037">
      <formula>EXACT($O$28,"NA 0 - 0 0")</formula>
    </cfRule>
  </conditionalFormatting>
  <conditionalFormatting sqref="W133">
    <cfRule type="expression" dxfId="304" priority="2036">
      <formula>EXACT($O$28,"NA 0 - 0 0")</formula>
    </cfRule>
  </conditionalFormatting>
  <conditionalFormatting sqref="W134">
    <cfRule type="expression" dxfId="303" priority="2035">
      <formula>EXACT($O$28,"NA 0 - 0 0")</formula>
    </cfRule>
  </conditionalFormatting>
  <conditionalFormatting sqref="X133:X134">
    <cfRule type="expression" dxfId="302" priority="2034">
      <formula>EXACT($O$28,"NA 0 - 0 0")</formula>
    </cfRule>
  </conditionalFormatting>
  <conditionalFormatting sqref="W135">
    <cfRule type="expression" dxfId="301" priority="2033">
      <formula>EXACT($O$28,"NA 0 - 0 0")</formula>
    </cfRule>
  </conditionalFormatting>
  <conditionalFormatting sqref="W136">
    <cfRule type="expression" dxfId="300" priority="2032">
      <formula>EXACT($O$28,"NA 0 - 0 0")</formula>
    </cfRule>
  </conditionalFormatting>
  <conditionalFormatting sqref="X135:X136">
    <cfRule type="expression" dxfId="299" priority="2031">
      <formula>EXACT($O$28,"NA 0 - 0 0")</formula>
    </cfRule>
  </conditionalFormatting>
  <conditionalFormatting sqref="W143">
    <cfRule type="expression" dxfId="298" priority="2030">
      <formula>EXACT($O$28,"NA 0 - 0 0")</formula>
    </cfRule>
  </conditionalFormatting>
  <conditionalFormatting sqref="W144">
    <cfRule type="expression" dxfId="297" priority="2029">
      <formula>EXACT($O$28,"NA 0 - 0 0")</formula>
    </cfRule>
  </conditionalFormatting>
  <conditionalFormatting sqref="X143:X144">
    <cfRule type="expression" dxfId="296" priority="2028">
      <formula>EXACT($O$28,"NA 0 - 0 0")</formula>
    </cfRule>
  </conditionalFormatting>
  <conditionalFormatting sqref="W147">
    <cfRule type="expression" dxfId="295" priority="2027">
      <formula>EXACT($O$28,"NA 0 - 0 0")</formula>
    </cfRule>
  </conditionalFormatting>
  <conditionalFormatting sqref="W148">
    <cfRule type="expression" dxfId="294" priority="2026">
      <formula>EXACT($O$28,"NA 0 - 0 0")</formula>
    </cfRule>
  </conditionalFormatting>
  <conditionalFormatting sqref="X147:X148">
    <cfRule type="expression" dxfId="293" priority="2025">
      <formula>EXACT($O$28,"NA 0 - 0 0")</formula>
    </cfRule>
  </conditionalFormatting>
  <conditionalFormatting sqref="W155">
    <cfRule type="expression" dxfId="292" priority="2024">
      <formula>EXACT($O$28,"NA 0 - 0 0")</formula>
    </cfRule>
  </conditionalFormatting>
  <conditionalFormatting sqref="W156">
    <cfRule type="expression" dxfId="291" priority="2023">
      <formula>EXACT($O$28,"NA 0 - 0 0")</formula>
    </cfRule>
  </conditionalFormatting>
  <conditionalFormatting sqref="X155:X156">
    <cfRule type="expression" dxfId="290" priority="2022">
      <formula>EXACT($O$28,"NA 0 - 0 0")</formula>
    </cfRule>
  </conditionalFormatting>
  <conditionalFormatting sqref="W157">
    <cfRule type="expression" dxfId="289" priority="2021">
      <formula>EXACT($O$28,"NA 0 - 0 0")</formula>
    </cfRule>
  </conditionalFormatting>
  <conditionalFormatting sqref="W158">
    <cfRule type="expression" dxfId="288" priority="2020">
      <formula>EXACT($O$28,"NA 0 - 0 0")</formula>
    </cfRule>
  </conditionalFormatting>
  <conditionalFormatting sqref="X157:X158">
    <cfRule type="expression" dxfId="287" priority="2019">
      <formula>EXACT($O$28,"NA 0 - 0 0")</formula>
    </cfRule>
  </conditionalFormatting>
  <conditionalFormatting sqref="W92">
    <cfRule type="expression" dxfId="286" priority="2018">
      <formula>EXACT($O$28,"NA 0 - 0 0")</formula>
    </cfRule>
  </conditionalFormatting>
  <conditionalFormatting sqref="W93">
    <cfRule type="expression" dxfId="285" priority="2017">
      <formula>EXACT($O$28,"NA 0 - 0 0")</formula>
    </cfRule>
  </conditionalFormatting>
  <conditionalFormatting sqref="X92:X93">
    <cfRule type="expression" dxfId="284" priority="2016">
      <formula>EXACT($O$28,"NA 0 - 0 0")</formula>
    </cfRule>
  </conditionalFormatting>
  <conditionalFormatting sqref="W169">
    <cfRule type="expression" dxfId="283" priority="2015">
      <formula>EXACT($O$28,"NA 0 - 0 0")</formula>
    </cfRule>
  </conditionalFormatting>
  <conditionalFormatting sqref="W170">
    <cfRule type="expression" dxfId="282" priority="2014">
      <formula>EXACT($O$28,"NA 0 - 0 0")</formula>
    </cfRule>
  </conditionalFormatting>
  <conditionalFormatting sqref="X169:X170">
    <cfRule type="expression" dxfId="281" priority="2013">
      <formula>EXACT($O$28,"NA 0 - 0 0")</formula>
    </cfRule>
  </conditionalFormatting>
  <conditionalFormatting sqref="W121">
    <cfRule type="expression" dxfId="280" priority="2012">
      <formula>EXACT($O$28,"NA 0 - 0 0")</formula>
    </cfRule>
  </conditionalFormatting>
  <conditionalFormatting sqref="W122">
    <cfRule type="expression" dxfId="279" priority="2011">
      <formula>EXACT($O$28,"NA 0 - 0 0")</formula>
    </cfRule>
  </conditionalFormatting>
  <conditionalFormatting sqref="X121:X122">
    <cfRule type="expression" dxfId="278" priority="2010">
      <formula>EXACT($O$28,"NA 0 - 0 0")</formula>
    </cfRule>
  </conditionalFormatting>
  <conditionalFormatting sqref="W145">
    <cfRule type="expression" dxfId="277" priority="2009">
      <formula>EXACT($O$28,"NA 0 - 0 0")</formula>
    </cfRule>
  </conditionalFormatting>
  <conditionalFormatting sqref="W146">
    <cfRule type="expression" dxfId="276" priority="2008">
      <formula>EXACT($O$28,"NA 0 - 0 0")</formula>
    </cfRule>
  </conditionalFormatting>
  <conditionalFormatting sqref="X145:X146">
    <cfRule type="expression" dxfId="275" priority="2007">
      <formula>EXACT($O$28,"NA 0 - 0 0")</formula>
    </cfRule>
  </conditionalFormatting>
  <conditionalFormatting sqref="X73:X74">
    <cfRule type="expression" dxfId="274" priority="2006">
      <formula>EXACT($O$28,"NA 0 - 0 0")</formula>
    </cfRule>
  </conditionalFormatting>
  <conditionalFormatting sqref="W160">
    <cfRule type="expression" dxfId="273" priority="2005">
      <formula>EXACT($O$28,"NA 0 - 0 0")</formula>
    </cfRule>
  </conditionalFormatting>
  <conditionalFormatting sqref="G94:H95">
    <cfRule type="containsBlanks" dxfId="272" priority="1603">
      <formula>LEN(TRIM(G94))=0</formula>
    </cfRule>
  </conditionalFormatting>
  <conditionalFormatting sqref="G98:H99">
    <cfRule type="containsBlanks" dxfId="271" priority="1582">
      <formula>LEN(TRIM(G98))=0</formula>
    </cfRule>
  </conditionalFormatting>
  <conditionalFormatting sqref="O95">
    <cfRule type="expression" dxfId="270" priority="1538">
      <formula>EXACT($O$28,"NA 0 - 0 0")</formula>
    </cfRule>
  </conditionalFormatting>
  <conditionalFormatting sqref="P94:P95">
    <cfRule type="expression" dxfId="269" priority="1537">
      <formula>EXACT($O$28,"NA 0 - 0 0")</formula>
    </cfRule>
  </conditionalFormatting>
  <conditionalFormatting sqref="I95">
    <cfRule type="expression" dxfId="268" priority="1536">
      <formula>EXACT($O$28,"NA 0 - 0 0")</formula>
    </cfRule>
  </conditionalFormatting>
  <conditionalFormatting sqref="K95">
    <cfRule type="expression" dxfId="267" priority="1534">
      <formula>EXACT($O$28,"NA 0 - 0 0")</formula>
    </cfRule>
  </conditionalFormatting>
  <conditionalFormatting sqref="M95">
    <cfRule type="expression" dxfId="266" priority="1533">
      <formula>EXACT($O$28,"NA 0 - 0 0")</formula>
    </cfRule>
  </conditionalFormatting>
  <conditionalFormatting sqref="S95">
    <cfRule type="expression" dxfId="265" priority="1535">
      <formula>EXACT($O$28,"NA 0 - 0 0")</formula>
    </cfRule>
  </conditionalFormatting>
  <conditionalFormatting sqref="I99">
    <cfRule type="expression" dxfId="264" priority="1555">
      <formula>EXACT(#REF!,"NA 0 - 0 0")</formula>
    </cfRule>
  </conditionalFormatting>
  <conditionalFormatting sqref="W98">
    <cfRule type="expression" dxfId="263" priority="1553">
      <formula>EXACT(#REF!,"NA 0 - 0 0")</formula>
    </cfRule>
  </conditionalFormatting>
  <conditionalFormatting sqref="W99">
    <cfRule type="expression" dxfId="262" priority="1552">
      <formula>EXACT(#REF!,"NA 0 - 0 0")</formula>
    </cfRule>
  </conditionalFormatting>
  <conditionalFormatting sqref="X98:X99">
    <cfRule type="expression" dxfId="261" priority="1551">
      <formula>EXACT(#REF!,"NA 0 - 0 0")</formula>
    </cfRule>
  </conditionalFormatting>
  <conditionalFormatting sqref="U99">
    <cfRule type="expression" dxfId="260" priority="1550">
      <formula>EXACT(#REF!,"NA 0 - 0 0")</formula>
    </cfRule>
  </conditionalFormatting>
  <conditionalFormatting sqref="Q98">
    <cfRule type="expression" dxfId="259" priority="1548">
      <formula>EXACT(#REF!,"NA 0 - 0 0")</formula>
    </cfRule>
  </conditionalFormatting>
  <conditionalFormatting sqref="Q99">
    <cfRule type="expression" dxfId="258" priority="1547">
      <formula>EXACT(#REF!,"NA 0 - 0 0")</formula>
    </cfRule>
  </conditionalFormatting>
  <conditionalFormatting sqref="R98:R99">
    <cfRule type="expression" dxfId="257" priority="1546">
      <formula>EXACT(#REF!,"NA 0 - 0 0")</formula>
    </cfRule>
  </conditionalFormatting>
  <conditionalFormatting sqref="M99">
    <cfRule type="expression" dxfId="256" priority="1545">
      <formula>EXACT(#REF!,"NA 0 - 0 0")</formula>
    </cfRule>
  </conditionalFormatting>
  <conditionalFormatting sqref="K99">
    <cfRule type="expression" dxfId="255" priority="1544">
      <formula>EXACT(#REF!,"NA 0 - 0 0")</formula>
    </cfRule>
  </conditionalFormatting>
  <conditionalFormatting sqref="O98">
    <cfRule type="expression" dxfId="254" priority="1543">
      <formula>EXACT(#REF!,"NA 0 - 0 0")</formula>
    </cfRule>
  </conditionalFormatting>
  <conditionalFormatting sqref="O99">
    <cfRule type="expression" dxfId="253" priority="1542">
      <formula>EXACT(#REF!,"NA 0 - 0 0")</formula>
    </cfRule>
  </conditionalFormatting>
  <conditionalFormatting sqref="P98:P99">
    <cfRule type="expression" dxfId="252" priority="1541">
      <formula>EXACT(#REF!,"NA 0 - 0 0")</formula>
    </cfRule>
  </conditionalFormatting>
  <conditionalFormatting sqref="S99">
    <cfRule type="expression" dxfId="251" priority="1540">
      <formula>EXACT(#REF!,"NA 0 - 0 0")</formula>
    </cfRule>
  </conditionalFormatting>
  <conditionalFormatting sqref="Q95">
    <cfRule type="expression" dxfId="250" priority="1531">
      <formula>EXACT($O$28,"NA 0 - 0 0")</formula>
    </cfRule>
  </conditionalFormatting>
  <conditionalFormatting sqref="R94:R95">
    <cfRule type="expression" dxfId="249" priority="1530">
      <formula>EXACT($O$28,"NA 0 - 0 0")</formula>
    </cfRule>
  </conditionalFormatting>
  <conditionalFormatting sqref="U95">
    <cfRule type="expression" dxfId="248" priority="1529">
      <formula>EXACT($O$28,"NA 0 - 0 0")</formula>
    </cfRule>
  </conditionalFormatting>
  <conditionalFormatting sqref="W95">
    <cfRule type="expression" dxfId="247" priority="1527">
      <formula>EXACT($O$28,"NA 0 - 0 0")</formula>
    </cfRule>
  </conditionalFormatting>
  <conditionalFormatting sqref="X94:X95">
    <cfRule type="expression" dxfId="246" priority="1526">
      <formula>EXACT($O$28,"NA 0 - 0 0")</formula>
    </cfRule>
  </conditionalFormatting>
  <conditionalFormatting sqref="G100:H101">
    <cfRule type="containsBlanks" dxfId="245" priority="1525">
      <formula>LEN(TRIM(G100))=0</formula>
    </cfRule>
  </conditionalFormatting>
  <conditionalFormatting sqref="P100:P101">
    <cfRule type="expression" dxfId="244" priority="1518">
      <formula>EXACT($O$28,"NA 0 - 0 0")</formula>
    </cfRule>
  </conditionalFormatting>
  <conditionalFormatting sqref="I101">
    <cfRule type="expression" dxfId="243" priority="1517">
      <formula>EXACT($O$28,"NA 0 - 0 0")</formula>
    </cfRule>
  </conditionalFormatting>
  <conditionalFormatting sqref="O101">
    <cfRule type="expression" dxfId="242" priority="1515">
      <formula>EXACT($O$28,"NA 0 - 0 0")</formula>
    </cfRule>
  </conditionalFormatting>
  <conditionalFormatting sqref="S101">
    <cfRule type="expression" dxfId="241" priority="1513">
      <formula>EXACT($O$28,"NA 0 - 0 0")</formula>
    </cfRule>
  </conditionalFormatting>
  <conditionalFormatting sqref="K101">
    <cfRule type="expression" dxfId="240" priority="1512">
      <formula>EXACT($O$28,"NA 0 - 0 0")</formula>
    </cfRule>
  </conditionalFormatting>
  <conditionalFormatting sqref="M101">
    <cfRule type="expression" dxfId="239" priority="1511">
      <formula>EXACT($O$28,"NA 0 - 0 0")</formula>
    </cfRule>
  </conditionalFormatting>
  <conditionalFormatting sqref="R100:R101">
    <cfRule type="expression" dxfId="238" priority="1510">
      <formula>EXACT($O$28,"NA 0 - 0 0")</formula>
    </cfRule>
  </conditionalFormatting>
  <conditionalFormatting sqref="Q100">
    <cfRule type="expression" dxfId="237" priority="1509">
      <formula>EXACT($O$28,"NA 0 - 0 0")</formula>
    </cfRule>
  </conditionalFormatting>
  <conditionalFormatting sqref="Q101">
    <cfRule type="expression" dxfId="236" priority="1508">
      <formula>EXACT($O$28,"NA 0 - 0 0")</formula>
    </cfRule>
  </conditionalFormatting>
  <conditionalFormatting sqref="U100">
    <cfRule type="expression" dxfId="235" priority="1507">
      <formula>EXACT($O$28,"NA 0 - 0 0")</formula>
    </cfRule>
  </conditionalFormatting>
  <conditionalFormatting sqref="U101">
    <cfRule type="expression" dxfId="234" priority="1506">
      <formula>EXACT($O$28,"NA 0 - 0 0")</formula>
    </cfRule>
  </conditionalFormatting>
  <conditionalFormatting sqref="X100:X101">
    <cfRule type="expression" dxfId="233" priority="1505">
      <formula>EXACT($O$28,"NA 0 - 0 0")</formula>
    </cfRule>
  </conditionalFormatting>
  <conditionalFormatting sqref="W100">
    <cfRule type="expression" dxfId="232" priority="1504">
      <formula>EXACT($O$28,"NA 0 - 0 0")</formula>
    </cfRule>
  </conditionalFormatting>
  <conditionalFormatting sqref="W101">
    <cfRule type="expression" dxfId="231" priority="1503">
      <formula>EXACT($O$28,"NA 0 - 0 0")</formula>
    </cfRule>
  </conditionalFormatting>
  <conditionalFormatting sqref="G104:H105">
    <cfRule type="containsBlanks" dxfId="230" priority="1459">
      <formula>LEN(TRIM(G104))=0</formula>
    </cfRule>
  </conditionalFormatting>
  <conditionalFormatting sqref="I105">
    <cfRule type="expression" dxfId="229" priority="1441">
      <formula>EXACT(#REF!,"NA 0 - 0 0")</formula>
    </cfRule>
  </conditionalFormatting>
  <conditionalFormatting sqref="U104">
    <cfRule type="expression" dxfId="228" priority="1426">
      <formula>EXACT(#REF!,"NA 0 - 0 0")</formula>
    </cfRule>
  </conditionalFormatting>
  <conditionalFormatting sqref="U105">
    <cfRule type="expression" dxfId="227" priority="1425">
      <formula>EXACT(#REF!,"NA 0 - 0 0")</formula>
    </cfRule>
  </conditionalFormatting>
  <conditionalFormatting sqref="X104:X105">
    <cfRule type="expression" dxfId="226" priority="1431">
      <formula>EXACT(#REF!,"NA 0 - 0 0")</formula>
    </cfRule>
  </conditionalFormatting>
  <conditionalFormatting sqref="W104">
    <cfRule type="expression" dxfId="225" priority="1430">
      <formula>EXACT(#REF!,"NA 0 - 0 0")</formula>
    </cfRule>
  </conditionalFormatting>
  <conditionalFormatting sqref="W105">
    <cfRule type="expression" dxfId="224" priority="1429">
      <formula>EXACT(#REF!,"NA 0 - 0 0")</formula>
    </cfRule>
  </conditionalFormatting>
  <conditionalFormatting sqref="R104:R105">
    <cfRule type="expression" dxfId="223" priority="1421">
      <formula>EXACT(#REF!,"NA 0 - 0 0")</formula>
    </cfRule>
  </conditionalFormatting>
  <conditionalFormatting sqref="Q104">
    <cfRule type="expression" dxfId="222" priority="1420">
      <formula>EXACT(#REF!,"NA 0 - 0 0")</formula>
    </cfRule>
  </conditionalFormatting>
  <conditionalFormatting sqref="Q105">
    <cfRule type="expression" dxfId="221" priority="1419">
      <formula>EXACT(#REF!,"NA 0 - 0 0")</formula>
    </cfRule>
  </conditionalFormatting>
  <conditionalFormatting sqref="K105">
    <cfRule type="expression" dxfId="220" priority="1417">
      <formula>EXACT(#REF!,"NA 0 - 0 0")</formula>
    </cfRule>
  </conditionalFormatting>
  <conditionalFormatting sqref="M105">
    <cfRule type="expression" dxfId="219" priority="1415">
      <formula>EXACT(#REF!,"NA 0 - 0 0")</formula>
    </cfRule>
  </conditionalFormatting>
  <conditionalFormatting sqref="P104:P105">
    <cfRule type="expression" dxfId="218" priority="1411">
      <formula>EXACT(#REF!,"NA 0 - 0 0")</formula>
    </cfRule>
  </conditionalFormatting>
  <conditionalFormatting sqref="O104">
    <cfRule type="expression" dxfId="217" priority="1410">
      <formula>EXACT(#REF!,"NA 0 - 0 0")</formula>
    </cfRule>
  </conditionalFormatting>
  <conditionalFormatting sqref="O105">
    <cfRule type="expression" dxfId="216" priority="1409">
      <formula>EXACT(#REF!,"NA 0 - 0 0")</formula>
    </cfRule>
  </conditionalFormatting>
  <conditionalFormatting sqref="S104">
    <cfRule type="expression" dxfId="215" priority="1406">
      <formula>EXACT(#REF!,"NA 0 - 0 0")</formula>
    </cfRule>
  </conditionalFormatting>
  <conditionalFormatting sqref="S105">
    <cfRule type="expression" dxfId="214" priority="1405">
      <formula>EXACT(#REF!,"NA 0 - 0 0")</formula>
    </cfRule>
  </conditionalFormatting>
  <conditionalFormatting sqref="Q102">
    <cfRule type="expression" dxfId="213" priority="1390">
      <formula>EXACT(#REF!,"NA 0 - 0 0")</formula>
    </cfRule>
  </conditionalFormatting>
  <conditionalFormatting sqref="Q103">
    <cfRule type="expression" dxfId="212" priority="1389">
      <formula>EXACT(#REF!,"NA 0 - 0 0")</formula>
    </cfRule>
  </conditionalFormatting>
  <conditionalFormatting sqref="K103">
    <cfRule type="expression" dxfId="211" priority="1388">
      <formula>EXACT(#REF!,"NA 0 - 0 0")</formula>
    </cfRule>
  </conditionalFormatting>
  <conditionalFormatting sqref="M103">
    <cfRule type="expression" dxfId="210" priority="1387">
      <formula>EXACT(#REF!,"NA 0 - 0 0")</formula>
    </cfRule>
  </conditionalFormatting>
  <conditionalFormatting sqref="O102">
    <cfRule type="expression" dxfId="209" priority="1385">
      <formula>EXACT(#REF!,"NA 0 - 0 0")</formula>
    </cfRule>
  </conditionalFormatting>
  <conditionalFormatting sqref="O103">
    <cfRule type="expression" dxfId="208" priority="1384">
      <formula>EXACT(#REF!,"NA 0 - 0 0")</formula>
    </cfRule>
  </conditionalFormatting>
  <conditionalFormatting sqref="G102:H103">
    <cfRule type="containsBlanks" dxfId="207" priority="1398">
      <formula>LEN(TRIM(G102))=0</formula>
    </cfRule>
  </conditionalFormatting>
  <conditionalFormatting sqref="I103">
    <cfRule type="expression" dxfId="206" priority="1397">
      <formula>EXACT(#REF!,"NA 0 - 0 0")</formula>
    </cfRule>
  </conditionalFormatting>
  <conditionalFormatting sqref="X102:X103">
    <cfRule type="expression" dxfId="205" priority="1396">
      <formula>EXACT(#REF!,"NA 0 - 0 0")</formula>
    </cfRule>
  </conditionalFormatting>
  <conditionalFormatting sqref="W102">
    <cfRule type="expression" dxfId="204" priority="1395">
      <formula>EXACT(#REF!,"NA 0 - 0 0")</formula>
    </cfRule>
  </conditionalFormatting>
  <conditionalFormatting sqref="W103">
    <cfRule type="expression" dxfId="203" priority="1394">
      <formula>EXACT(#REF!,"NA 0 - 0 0")</formula>
    </cfRule>
  </conditionalFormatting>
  <conditionalFormatting sqref="U102">
    <cfRule type="expression" dxfId="202" priority="1393">
      <formula>EXACT(#REF!,"NA 0 - 0 0")</formula>
    </cfRule>
  </conditionalFormatting>
  <conditionalFormatting sqref="U103">
    <cfRule type="expression" dxfId="201" priority="1392">
      <formula>EXACT(#REF!,"NA 0 - 0 0")</formula>
    </cfRule>
  </conditionalFormatting>
  <conditionalFormatting sqref="R102:R103">
    <cfRule type="expression" dxfId="200" priority="1391">
      <formula>EXACT(#REF!,"NA 0 - 0 0")</formula>
    </cfRule>
  </conditionalFormatting>
  <conditionalFormatting sqref="P102:P103">
    <cfRule type="expression" dxfId="199" priority="1386">
      <formula>EXACT(#REF!,"NA 0 - 0 0")</formula>
    </cfRule>
  </conditionalFormatting>
  <conditionalFormatting sqref="S102">
    <cfRule type="expression" dxfId="198" priority="1383">
      <formula>EXACT(#REF!,"NA 0 - 0 0")</formula>
    </cfRule>
  </conditionalFormatting>
  <conditionalFormatting sqref="S103">
    <cfRule type="expression" dxfId="197" priority="1382">
      <formula>EXACT(#REF!,"NA 0 - 0 0")</formula>
    </cfRule>
  </conditionalFormatting>
  <conditionalFormatting sqref="W28">
    <cfRule type="expression" dxfId="196" priority="20323">
      <formula>EXACT(#REF!,"NA 0 - 0 0")</formula>
    </cfRule>
  </conditionalFormatting>
  <conditionalFormatting sqref="Y33">
    <cfRule type="expression" dxfId="195" priority="195">
      <formula>EXACT($O$28,"NA 0 - 0 0")</formula>
    </cfRule>
  </conditionalFormatting>
  <conditionalFormatting sqref="Y43">
    <cfRule type="expression" dxfId="194" priority="194">
      <formula>EXACT($O$28,"NA 0 - 0 0")</formula>
    </cfRule>
  </conditionalFormatting>
  <conditionalFormatting sqref="Y45">
    <cfRule type="expression" dxfId="193" priority="193">
      <formula>EXACT($O$28,"NA 0 - 0 0")</formula>
    </cfRule>
  </conditionalFormatting>
  <conditionalFormatting sqref="Y55">
    <cfRule type="expression" dxfId="192" priority="192">
      <formula>EXACT($O$28,"NA 0 - 0 0")</formula>
    </cfRule>
  </conditionalFormatting>
  <conditionalFormatting sqref="Y57">
    <cfRule type="expression" dxfId="191" priority="191">
      <formula>EXACT($O$28,"NA 0 - 0 0")</formula>
    </cfRule>
  </conditionalFormatting>
  <conditionalFormatting sqref="Y67">
    <cfRule type="expression" dxfId="190" priority="190">
      <formula>EXACT($O$28,"NA 0 - 0 0")</formula>
    </cfRule>
  </conditionalFormatting>
  <conditionalFormatting sqref="Y69">
    <cfRule type="expression" dxfId="189" priority="189">
      <formula>EXACT($O$28,"NA 0 - 0 0")</formula>
    </cfRule>
  </conditionalFormatting>
  <conditionalFormatting sqref="Y73">
    <cfRule type="expression" dxfId="188" priority="188">
      <formula>EXACT($O$28,"NA 0 - 0 0")</formula>
    </cfRule>
  </conditionalFormatting>
  <conditionalFormatting sqref="Y81">
    <cfRule type="expression" dxfId="187" priority="187">
      <formula>EXACT($O$28,"NA 0 - 0 0")</formula>
    </cfRule>
  </conditionalFormatting>
  <conditionalFormatting sqref="Y83">
    <cfRule type="expression" dxfId="186" priority="186">
      <formula>EXACT($O$28,"NA 0 - 0 0")</formula>
    </cfRule>
  </conditionalFormatting>
  <conditionalFormatting sqref="Y92">
    <cfRule type="expression" dxfId="185" priority="185">
      <formula>EXACT($O$28,"NA 0 - 0 0")</formula>
    </cfRule>
  </conditionalFormatting>
  <conditionalFormatting sqref="Y94">
    <cfRule type="expression" dxfId="184" priority="184">
      <formula>EXACT($O$28,"NA 0 - 0 0")</formula>
    </cfRule>
  </conditionalFormatting>
  <conditionalFormatting sqref="Y96">
    <cfRule type="expression" dxfId="183" priority="183">
      <formula>EXACT($O$28,"NA 0 - 0 0")</formula>
    </cfRule>
  </conditionalFormatting>
  <conditionalFormatting sqref="Y98">
    <cfRule type="expression" dxfId="182" priority="182">
      <formula>EXACT($O$28,"NA 0 - 0 0")</formula>
    </cfRule>
  </conditionalFormatting>
  <conditionalFormatting sqref="Y102">
    <cfRule type="expression" dxfId="181" priority="180">
      <formula>EXACT($O$28,"NA 0 - 0 0")</formula>
    </cfRule>
  </conditionalFormatting>
  <conditionalFormatting sqref="Y100">
    <cfRule type="expression" dxfId="180" priority="179">
      <formula>EXACT($O$28,"NA 0 - 0 0")</formula>
    </cfRule>
  </conditionalFormatting>
  <conditionalFormatting sqref="Y112">
    <cfRule type="expression" dxfId="179" priority="178">
      <formula>EXACT($O$28,"NA 0 - 0 0")</formula>
    </cfRule>
  </conditionalFormatting>
  <conditionalFormatting sqref="Y121">
    <cfRule type="expression" dxfId="178" priority="177">
      <formula>EXACT($O$28,"NA 0 - 0 0")</formula>
    </cfRule>
  </conditionalFormatting>
  <conditionalFormatting sqref="Y123">
    <cfRule type="expression" dxfId="177" priority="176">
      <formula>EXACT($O$28,"NA 0 - 0 0")</formula>
    </cfRule>
  </conditionalFormatting>
  <conditionalFormatting sqref="Y131">
    <cfRule type="expression" dxfId="176" priority="175">
      <formula>EXACT($O$28,"NA 0 - 0 0")</formula>
    </cfRule>
  </conditionalFormatting>
  <conditionalFormatting sqref="Y133">
    <cfRule type="expression" dxfId="175" priority="174">
      <formula>EXACT($O$28,"NA 0 - 0 0")</formula>
    </cfRule>
  </conditionalFormatting>
  <conditionalFormatting sqref="Y143">
    <cfRule type="expression" dxfId="174" priority="173">
      <formula>EXACT($O$28,"NA 0 - 0 0")</formula>
    </cfRule>
  </conditionalFormatting>
  <conditionalFormatting sqref="Y145">
    <cfRule type="expression" dxfId="173" priority="172">
      <formula>EXACT($O$28,"NA 0 - 0 0")</formula>
    </cfRule>
  </conditionalFormatting>
  <conditionalFormatting sqref="Y147">
    <cfRule type="expression" dxfId="172" priority="171">
      <formula>EXACT($O$28,"NA 0 - 0 0")</formula>
    </cfRule>
  </conditionalFormatting>
  <conditionalFormatting sqref="Y155">
    <cfRule type="expression" dxfId="171" priority="170">
      <formula>EXACT($O$28,"NA 0 - 0 0")</formula>
    </cfRule>
  </conditionalFormatting>
  <conditionalFormatting sqref="Y159">
    <cfRule type="expression" dxfId="170" priority="168">
      <formula>EXACT($O$28,"NA 0 - 0 0")</formula>
    </cfRule>
  </conditionalFormatting>
  <conditionalFormatting sqref="Y169">
    <cfRule type="expression" dxfId="169" priority="167">
      <formula>EXACT($O$28,"NA 0 - 0 0")</formula>
    </cfRule>
  </conditionalFormatting>
  <conditionalFormatting sqref="Y157">
    <cfRule type="expression" dxfId="168" priority="166">
      <formula>EXACT($O$28,"NA 0 - 0 0")</formula>
    </cfRule>
  </conditionalFormatting>
  <conditionalFormatting sqref="I40 O40">
    <cfRule type="containsText" dxfId="167" priority="163" operator="containsText" text="leave blank">
      <formula>NOT(ISERROR(SEARCH("leave blank",I40)))</formula>
    </cfRule>
    <cfRule type="cellIs" dxfId="166" priority="164" operator="equal">
      <formula>"""leave blank"""</formula>
    </cfRule>
  </conditionalFormatting>
  <conditionalFormatting sqref="O40">
    <cfRule type="containsText" dxfId="165" priority="162" operator="containsText" text="NA">
      <formula>NOT(ISERROR(SEARCH("NA",O40)))</formula>
    </cfRule>
  </conditionalFormatting>
  <conditionalFormatting sqref="K40">
    <cfRule type="containsText" dxfId="164" priority="160" operator="containsText" text="leave blank">
      <formula>NOT(ISERROR(SEARCH("leave blank",K40)))</formula>
    </cfRule>
    <cfRule type="cellIs" dxfId="163" priority="161" operator="equal">
      <formula>"""leave blank"""</formula>
    </cfRule>
  </conditionalFormatting>
  <conditionalFormatting sqref="M40">
    <cfRule type="containsText" dxfId="162" priority="158" operator="containsText" text="leave blank">
      <formula>NOT(ISERROR(SEARCH("leave blank",M40)))</formula>
    </cfRule>
    <cfRule type="cellIs" dxfId="161" priority="159" operator="equal">
      <formula>"""leave blank"""</formula>
    </cfRule>
  </conditionalFormatting>
  <conditionalFormatting sqref="Q40">
    <cfRule type="containsText" dxfId="160" priority="156" operator="containsText" text="leave blank">
      <formula>NOT(ISERROR(SEARCH("leave blank",Q40)))</formula>
    </cfRule>
    <cfRule type="cellIs" dxfId="159" priority="157" operator="equal">
      <formula>"""leave blank"""</formula>
    </cfRule>
  </conditionalFormatting>
  <conditionalFormatting sqref="Q40">
    <cfRule type="containsText" dxfId="158" priority="155" operator="containsText" text="NA">
      <formula>NOT(ISERROR(SEARCH("NA",Q40)))</formula>
    </cfRule>
  </conditionalFormatting>
  <conditionalFormatting sqref="W40">
    <cfRule type="containsText" dxfId="157" priority="153" operator="containsText" text="leave blank">
      <formula>NOT(ISERROR(SEARCH("leave blank",W40)))</formula>
    </cfRule>
    <cfRule type="cellIs" dxfId="156" priority="154" operator="equal">
      <formula>"""leave blank"""</formula>
    </cfRule>
  </conditionalFormatting>
  <conditionalFormatting sqref="W40">
    <cfRule type="containsText" dxfId="155" priority="152" operator="containsText" text="NA">
      <formula>NOT(ISERROR(SEARCH("NA",W40)))</formula>
    </cfRule>
  </conditionalFormatting>
  <conditionalFormatting sqref="W40">
    <cfRule type="containsText" dxfId="154" priority="151" operator="containsText" text="NA 0 - 0 0">
      <formula>NOT(ISERROR(SEARCH("NA 0 - 0 0",W40)))</formula>
    </cfRule>
  </conditionalFormatting>
  <conditionalFormatting sqref="W40">
    <cfRule type="expression" dxfId="153" priority="165">
      <formula>EXACT(#REF!,"NA 0 - 0 0")</formula>
    </cfRule>
  </conditionalFormatting>
  <conditionalFormatting sqref="I52 O52">
    <cfRule type="containsText" dxfId="152" priority="148" operator="containsText" text="leave blank">
      <formula>NOT(ISERROR(SEARCH("leave blank",I52)))</formula>
    </cfRule>
    <cfRule type="cellIs" dxfId="151" priority="149" operator="equal">
      <formula>"""leave blank"""</formula>
    </cfRule>
  </conditionalFormatting>
  <conditionalFormatting sqref="O52">
    <cfRule type="containsText" dxfId="150" priority="147" operator="containsText" text="NA">
      <formula>NOT(ISERROR(SEARCH("NA",O52)))</formula>
    </cfRule>
  </conditionalFormatting>
  <conditionalFormatting sqref="K52">
    <cfRule type="containsText" dxfId="149" priority="145" operator="containsText" text="leave blank">
      <formula>NOT(ISERROR(SEARCH("leave blank",K52)))</formula>
    </cfRule>
    <cfRule type="cellIs" dxfId="148" priority="146" operator="equal">
      <formula>"""leave blank"""</formula>
    </cfRule>
  </conditionalFormatting>
  <conditionalFormatting sqref="M52">
    <cfRule type="containsText" dxfId="147" priority="143" operator="containsText" text="leave blank">
      <formula>NOT(ISERROR(SEARCH("leave blank",M52)))</formula>
    </cfRule>
    <cfRule type="cellIs" dxfId="146" priority="144" operator="equal">
      <formula>"""leave blank"""</formula>
    </cfRule>
  </conditionalFormatting>
  <conditionalFormatting sqref="Q52">
    <cfRule type="containsText" dxfId="145" priority="141" operator="containsText" text="leave blank">
      <formula>NOT(ISERROR(SEARCH("leave blank",Q52)))</formula>
    </cfRule>
    <cfRule type="cellIs" dxfId="144" priority="142" operator="equal">
      <formula>"""leave blank"""</formula>
    </cfRule>
  </conditionalFormatting>
  <conditionalFormatting sqref="Q52">
    <cfRule type="containsText" dxfId="143" priority="140" operator="containsText" text="NA">
      <formula>NOT(ISERROR(SEARCH("NA",Q52)))</formula>
    </cfRule>
  </conditionalFormatting>
  <conditionalFormatting sqref="W52">
    <cfRule type="containsText" dxfId="142" priority="138" operator="containsText" text="leave blank">
      <formula>NOT(ISERROR(SEARCH("leave blank",W52)))</formula>
    </cfRule>
    <cfRule type="cellIs" dxfId="141" priority="139" operator="equal">
      <formula>"""leave blank"""</formula>
    </cfRule>
  </conditionalFormatting>
  <conditionalFormatting sqref="W52">
    <cfRule type="containsText" dxfId="140" priority="137" operator="containsText" text="NA">
      <formula>NOT(ISERROR(SEARCH("NA",W52)))</formula>
    </cfRule>
  </conditionalFormatting>
  <conditionalFormatting sqref="W52">
    <cfRule type="containsText" dxfId="139" priority="136" operator="containsText" text="NA 0 - 0 0">
      <formula>NOT(ISERROR(SEARCH("NA 0 - 0 0",W52)))</formula>
    </cfRule>
  </conditionalFormatting>
  <conditionalFormatting sqref="W52">
    <cfRule type="expression" dxfId="138" priority="150">
      <formula>EXACT(#REF!,"NA 0 - 0 0")</formula>
    </cfRule>
  </conditionalFormatting>
  <conditionalFormatting sqref="I64 O64">
    <cfRule type="containsText" dxfId="137" priority="133" operator="containsText" text="leave blank">
      <formula>NOT(ISERROR(SEARCH("leave blank",I64)))</formula>
    </cfRule>
    <cfRule type="cellIs" dxfId="136" priority="134" operator="equal">
      <formula>"""leave blank"""</formula>
    </cfRule>
  </conditionalFormatting>
  <conditionalFormatting sqref="O64">
    <cfRule type="containsText" dxfId="135" priority="132" operator="containsText" text="NA">
      <formula>NOT(ISERROR(SEARCH("NA",O64)))</formula>
    </cfRule>
  </conditionalFormatting>
  <conditionalFormatting sqref="K64">
    <cfRule type="containsText" dxfId="134" priority="130" operator="containsText" text="leave blank">
      <formula>NOT(ISERROR(SEARCH("leave blank",K64)))</formula>
    </cfRule>
    <cfRule type="cellIs" dxfId="133" priority="131" operator="equal">
      <formula>"""leave blank"""</formula>
    </cfRule>
  </conditionalFormatting>
  <conditionalFormatting sqref="M64">
    <cfRule type="containsText" dxfId="132" priority="128" operator="containsText" text="leave blank">
      <formula>NOT(ISERROR(SEARCH("leave blank",M64)))</formula>
    </cfRule>
    <cfRule type="cellIs" dxfId="131" priority="129" operator="equal">
      <formula>"""leave blank"""</formula>
    </cfRule>
  </conditionalFormatting>
  <conditionalFormatting sqref="Q64">
    <cfRule type="containsText" dxfId="130" priority="126" operator="containsText" text="leave blank">
      <formula>NOT(ISERROR(SEARCH("leave blank",Q64)))</formula>
    </cfRule>
    <cfRule type="cellIs" dxfId="129" priority="127" operator="equal">
      <formula>"""leave blank"""</formula>
    </cfRule>
  </conditionalFormatting>
  <conditionalFormatting sqref="Q64">
    <cfRule type="containsText" dxfId="128" priority="125" operator="containsText" text="NA">
      <formula>NOT(ISERROR(SEARCH("NA",Q64)))</formula>
    </cfRule>
  </conditionalFormatting>
  <conditionalFormatting sqref="W64">
    <cfRule type="containsText" dxfId="127" priority="123" operator="containsText" text="leave blank">
      <formula>NOT(ISERROR(SEARCH("leave blank",W64)))</formula>
    </cfRule>
    <cfRule type="cellIs" dxfId="126" priority="124" operator="equal">
      <formula>"""leave blank"""</formula>
    </cfRule>
  </conditionalFormatting>
  <conditionalFormatting sqref="W64">
    <cfRule type="containsText" dxfId="125" priority="122" operator="containsText" text="NA">
      <formula>NOT(ISERROR(SEARCH("NA",W64)))</formula>
    </cfRule>
  </conditionalFormatting>
  <conditionalFormatting sqref="W64">
    <cfRule type="containsText" dxfId="124" priority="121" operator="containsText" text="NA 0 - 0 0">
      <formula>NOT(ISERROR(SEARCH("NA 0 - 0 0",W64)))</formula>
    </cfRule>
  </conditionalFormatting>
  <conditionalFormatting sqref="W64">
    <cfRule type="expression" dxfId="123" priority="135">
      <formula>EXACT(#REF!,"NA 0 - 0 0")</formula>
    </cfRule>
  </conditionalFormatting>
  <conditionalFormatting sqref="I78 O78">
    <cfRule type="containsText" dxfId="122" priority="118" operator="containsText" text="leave blank">
      <formula>NOT(ISERROR(SEARCH("leave blank",I78)))</formula>
    </cfRule>
    <cfRule type="cellIs" dxfId="121" priority="119" operator="equal">
      <formula>"""leave blank"""</formula>
    </cfRule>
  </conditionalFormatting>
  <conditionalFormatting sqref="O78">
    <cfRule type="containsText" dxfId="120" priority="117" operator="containsText" text="NA">
      <formula>NOT(ISERROR(SEARCH("NA",O78)))</formula>
    </cfRule>
  </conditionalFormatting>
  <conditionalFormatting sqref="K78">
    <cfRule type="containsText" dxfId="119" priority="115" operator="containsText" text="leave blank">
      <formula>NOT(ISERROR(SEARCH("leave blank",K78)))</formula>
    </cfRule>
    <cfRule type="cellIs" dxfId="118" priority="116" operator="equal">
      <formula>"""leave blank"""</formula>
    </cfRule>
  </conditionalFormatting>
  <conditionalFormatting sqref="M78">
    <cfRule type="containsText" dxfId="117" priority="113" operator="containsText" text="leave blank">
      <formula>NOT(ISERROR(SEARCH("leave blank",M78)))</formula>
    </cfRule>
    <cfRule type="cellIs" dxfId="116" priority="114" operator="equal">
      <formula>"""leave blank"""</formula>
    </cfRule>
  </conditionalFormatting>
  <conditionalFormatting sqref="Q78">
    <cfRule type="containsText" dxfId="115" priority="111" operator="containsText" text="leave blank">
      <formula>NOT(ISERROR(SEARCH("leave blank",Q78)))</formula>
    </cfRule>
    <cfRule type="cellIs" dxfId="114" priority="112" operator="equal">
      <formula>"""leave blank"""</formula>
    </cfRule>
  </conditionalFormatting>
  <conditionalFormatting sqref="Q78">
    <cfRule type="containsText" dxfId="113" priority="110" operator="containsText" text="NA">
      <formula>NOT(ISERROR(SEARCH("NA",Q78)))</formula>
    </cfRule>
  </conditionalFormatting>
  <conditionalFormatting sqref="W78">
    <cfRule type="containsText" dxfId="112" priority="108" operator="containsText" text="leave blank">
      <formula>NOT(ISERROR(SEARCH("leave blank",W78)))</formula>
    </cfRule>
    <cfRule type="cellIs" dxfId="111" priority="109" operator="equal">
      <formula>"""leave blank"""</formula>
    </cfRule>
  </conditionalFormatting>
  <conditionalFormatting sqref="W78">
    <cfRule type="containsText" dxfId="110" priority="107" operator="containsText" text="NA">
      <formula>NOT(ISERROR(SEARCH("NA",W78)))</formula>
    </cfRule>
  </conditionalFormatting>
  <conditionalFormatting sqref="W78">
    <cfRule type="containsText" dxfId="109" priority="106" operator="containsText" text="NA 0 - 0 0">
      <formula>NOT(ISERROR(SEARCH("NA 0 - 0 0",W78)))</formula>
    </cfRule>
  </conditionalFormatting>
  <conditionalFormatting sqref="W78">
    <cfRule type="expression" dxfId="108" priority="120">
      <formula>EXACT(#REF!,"NA 0 - 0 0")</formula>
    </cfRule>
  </conditionalFormatting>
  <conditionalFormatting sqref="I89 O89">
    <cfRule type="containsText" dxfId="107" priority="103" operator="containsText" text="leave blank">
      <formula>NOT(ISERROR(SEARCH("leave blank",I89)))</formula>
    </cfRule>
    <cfRule type="cellIs" dxfId="106" priority="104" operator="equal">
      <formula>"""leave blank"""</formula>
    </cfRule>
  </conditionalFormatting>
  <conditionalFormatting sqref="O89">
    <cfRule type="containsText" dxfId="105" priority="102" operator="containsText" text="NA">
      <formula>NOT(ISERROR(SEARCH("NA",O89)))</formula>
    </cfRule>
  </conditionalFormatting>
  <conditionalFormatting sqref="K89">
    <cfRule type="containsText" dxfId="104" priority="100" operator="containsText" text="leave blank">
      <formula>NOT(ISERROR(SEARCH("leave blank",K89)))</formula>
    </cfRule>
    <cfRule type="cellIs" dxfId="103" priority="101" operator="equal">
      <formula>"""leave blank"""</formula>
    </cfRule>
  </conditionalFormatting>
  <conditionalFormatting sqref="M89">
    <cfRule type="containsText" dxfId="102" priority="98" operator="containsText" text="leave blank">
      <formula>NOT(ISERROR(SEARCH("leave blank",M89)))</formula>
    </cfRule>
    <cfRule type="cellIs" dxfId="101" priority="99" operator="equal">
      <formula>"""leave blank"""</formula>
    </cfRule>
  </conditionalFormatting>
  <conditionalFormatting sqref="Q89">
    <cfRule type="containsText" dxfId="100" priority="96" operator="containsText" text="leave blank">
      <formula>NOT(ISERROR(SEARCH("leave blank",Q89)))</formula>
    </cfRule>
    <cfRule type="cellIs" dxfId="99" priority="97" operator="equal">
      <formula>"""leave blank"""</formula>
    </cfRule>
  </conditionalFormatting>
  <conditionalFormatting sqref="Q89">
    <cfRule type="containsText" dxfId="98" priority="95" operator="containsText" text="NA">
      <formula>NOT(ISERROR(SEARCH("NA",Q89)))</formula>
    </cfRule>
  </conditionalFormatting>
  <conditionalFormatting sqref="W89">
    <cfRule type="containsText" dxfId="97" priority="93" operator="containsText" text="leave blank">
      <formula>NOT(ISERROR(SEARCH("leave blank",W89)))</formula>
    </cfRule>
    <cfRule type="cellIs" dxfId="96" priority="94" operator="equal">
      <formula>"""leave blank"""</formula>
    </cfRule>
  </conditionalFormatting>
  <conditionalFormatting sqref="W89">
    <cfRule type="containsText" dxfId="95" priority="92" operator="containsText" text="NA">
      <formula>NOT(ISERROR(SEARCH("NA",W89)))</formula>
    </cfRule>
  </conditionalFormatting>
  <conditionalFormatting sqref="W89">
    <cfRule type="containsText" dxfId="94" priority="91" operator="containsText" text="NA 0 - 0 0">
      <formula>NOT(ISERROR(SEARCH("NA 0 - 0 0",W89)))</formula>
    </cfRule>
  </conditionalFormatting>
  <conditionalFormatting sqref="W89">
    <cfRule type="expression" dxfId="93" priority="105">
      <formula>EXACT(#REF!,"NA 0 - 0 0")</formula>
    </cfRule>
  </conditionalFormatting>
  <conditionalFormatting sqref="I109 O109">
    <cfRule type="containsText" dxfId="92" priority="88" operator="containsText" text="leave blank">
      <formula>NOT(ISERROR(SEARCH("leave blank",I109)))</formula>
    </cfRule>
    <cfRule type="cellIs" dxfId="91" priority="89" operator="equal">
      <formula>"""leave blank"""</formula>
    </cfRule>
  </conditionalFormatting>
  <conditionalFormatting sqref="O109">
    <cfRule type="containsText" dxfId="90" priority="87" operator="containsText" text="NA">
      <formula>NOT(ISERROR(SEARCH("NA",O109)))</formula>
    </cfRule>
  </conditionalFormatting>
  <conditionalFormatting sqref="K109">
    <cfRule type="containsText" dxfId="89" priority="85" operator="containsText" text="leave blank">
      <formula>NOT(ISERROR(SEARCH("leave blank",K109)))</formula>
    </cfRule>
    <cfRule type="cellIs" dxfId="88" priority="86" operator="equal">
      <formula>"""leave blank"""</formula>
    </cfRule>
  </conditionalFormatting>
  <conditionalFormatting sqref="M109">
    <cfRule type="containsText" dxfId="87" priority="83" operator="containsText" text="leave blank">
      <formula>NOT(ISERROR(SEARCH("leave blank",M109)))</formula>
    </cfRule>
    <cfRule type="cellIs" dxfId="86" priority="84" operator="equal">
      <formula>"""leave blank"""</formula>
    </cfRule>
  </conditionalFormatting>
  <conditionalFormatting sqref="Q109">
    <cfRule type="containsText" dxfId="85" priority="81" operator="containsText" text="leave blank">
      <formula>NOT(ISERROR(SEARCH("leave blank",Q109)))</formula>
    </cfRule>
    <cfRule type="cellIs" dxfId="84" priority="82" operator="equal">
      <formula>"""leave blank"""</formula>
    </cfRule>
  </conditionalFormatting>
  <conditionalFormatting sqref="Q109">
    <cfRule type="containsText" dxfId="83" priority="80" operator="containsText" text="NA">
      <formula>NOT(ISERROR(SEARCH("NA",Q109)))</formula>
    </cfRule>
  </conditionalFormatting>
  <conditionalFormatting sqref="W109">
    <cfRule type="containsText" dxfId="82" priority="78" operator="containsText" text="leave blank">
      <formula>NOT(ISERROR(SEARCH("leave blank",W109)))</formula>
    </cfRule>
    <cfRule type="cellIs" dxfId="81" priority="79" operator="equal">
      <formula>"""leave blank"""</formula>
    </cfRule>
  </conditionalFormatting>
  <conditionalFormatting sqref="W109">
    <cfRule type="containsText" dxfId="80" priority="77" operator="containsText" text="NA">
      <formula>NOT(ISERROR(SEARCH("NA",W109)))</formula>
    </cfRule>
  </conditionalFormatting>
  <conditionalFormatting sqref="W109">
    <cfRule type="containsText" dxfId="79" priority="76" operator="containsText" text="NA 0 - 0 0">
      <formula>NOT(ISERROR(SEARCH("NA 0 - 0 0",W109)))</formula>
    </cfRule>
  </conditionalFormatting>
  <conditionalFormatting sqref="W109">
    <cfRule type="expression" dxfId="78" priority="90">
      <formula>EXACT(#REF!,"NA 0 - 0 0")</formula>
    </cfRule>
  </conditionalFormatting>
  <conditionalFormatting sqref="I118 O118">
    <cfRule type="containsText" dxfId="77" priority="73" operator="containsText" text="leave blank">
      <formula>NOT(ISERROR(SEARCH("leave blank",I118)))</formula>
    </cfRule>
    <cfRule type="cellIs" dxfId="76" priority="74" operator="equal">
      <formula>"""leave blank"""</formula>
    </cfRule>
  </conditionalFormatting>
  <conditionalFormatting sqref="O118">
    <cfRule type="containsText" dxfId="75" priority="72" operator="containsText" text="NA">
      <formula>NOT(ISERROR(SEARCH("NA",O118)))</formula>
    </cfRule>
  </conditionalFormatting>
  <conditionalFormatting sqref="K118">
    <cfRule type="containsText" dxfId="74" priority="70" operator="containsText" text="leave blank">
      <formula>NOT(ISERROR(SEARCH("leave blank",K118)))</formula>
    </cfRule>
    <cfRule type="cellIs" dxfId="73" priority="71" operator="equal">
      <formula>"""leave blank"""</formula>
    </cfRule>
  </conditionalFormatting>
  <conditionalFormatting sqref="M118">
    <cfRule type="containsText" dxfId="72" priority="68" operator="containsText" text="leave blank">
      <formula>NOT(ISERROR(SEARCH("leave blank",M118)))</formula>
    </cfRule>
    <cfRule type="cellIs" dxfId="71" priority="69" operator="equal">
      <formula>"""leave blank"""</formula>
    </cfRule>
  </conditionalFormatting>
  <conditionalFormatting sqref="Q118">
    <cfRule type="containsText" dxfId="70" priority="66" operator="containsText" text="leave blank">
      <formula>NOT(ISERROR(SEARCH("leave blank",Q118)))</formula>
    </cfRule>
    <cfRule type="cellIs" dxfId="69" priority="67" operator="equal">
      <formula>"""leave blank"""</formula>
    </cfRule>
  </conditionalFormatting>
  <conditionalFormatting sqref="Q118">
    <cfRule type="containsText" dxfId="68" priority="65" operator="containsText" text="NA">
      <formula>NOT(ISERROR(SEARCH("NA",Q118)))</formula>
    </cfRule>
  </conditionalFormatting>
  <conditionalFormatting sqref="W118">
    <cfRule type="containsText" dxfId="67" priority="63" operator="containsText" text="leave blank">
      <formula>NOT(ISERROR(SEARCH("leave blank",W118)))</formula>
    </cfRule>
    <cfRule type="cellIs" dxfId="66" priority="64" operator="equal">
      <formula>"""leave blank"""</formula>
    </cfRule>
  </conditionalFormatting>
  <conditionalFormatting sqref="W118">
    <cfRule type="containsText" dxfId="65" priority="62" operator="containsText" text="NA">
      <formula>NOT(ISERROR(SEARCH("NA",W118)))</formula>
    </cfRule>
  </conditionalFormatting>
  <conditionalFormatting sqref="W118">
    <cfRule type="containsText" dxfId="64" priority="61" operator="containsText" text="NA 0 - 0 0">
      <formula>NOT(ISERROR(SEARCH("NA 0 - 0 0",W118)))</formula>
    </cfRule>
  </conditionalFormatting>
  <conditionalFormatting sqref="W118">
    <cfRule type="expression" dxfId="63" priority="75">
      <formula>EXACT(#REF!,"NA 0 - 0 0")</formula>
    </cfRule>
  </conditionalFormatting>
  <conditionalFormatting sqref="I128 O128">
    <cfRule type="containsText" dxfId="62" priority="58" operator="containsText" text="leave blank">
      <formula>NOT(ISERROR(SEARCH("leave blank",I128)))</formula>
    </cfRule>
    <cfRule type="cellIs" dxfId="61" priority="59" operator="equal">
      <formula>"""leave blank"""</formula>
    </cfRule>
  </conditionalFormatting>
  <conditionalFormatting sqref="O128">
    <cfRule type="containsText" dxfId="60" priority="57" operator="containsText" text="NA">
      <formula>NOT(ISERROR(SEARCH("NA",O128)))</formula>
    </cfRule>
  </conditionalFormatting>
  <conditionalFormatting sqref="K128">
    <cfRule type="containsText" dxfId="59" priority="55" operator="containsText" text="leave blank">
      <formula>NOT(ISERROR(SEARCH("leave blank",K128)))</formula>
    </cfRule>
    <cfRule type="cellIs" dxfId="58" priority="56" operator="equal">
      <formula>"""leave blank"""</formula>
    </cfRule>
  </conditionalFormatting>
  <conditionalFormatting sqref="M128">
    <cfRule type="containsText" dxfId="57" priority="53" operator="containsText" text="leave blank">
      <formula>NOT(ISERROR(SEARCH("leave blank",M128)))</formula>
    </cfRule>
    <cfRule type="cellIs" dxfId="56" priority="54" operator="equal">
      <formula>"""leave blank"""</formula>
    </cfRule>
  </conditionalFormatting>
  <conditionalFormatting sqref="Q128">
    <cfRule type="containsText" dxfId="55" priority="51" operator="containsText" text="leave blank">
      <formula>NOT(ISERROR(SEARCH("leave blank",Q128)))</formula>
    </cfRule>
    <cfRule type="cellIs" dxfId="54" priority="52" operator="equal">
      <formula>"""leave blank"""</formula>
    </cfRule>
  </conditionalFormatting>
  <conditionalFormatting sqref="Q128">
    <cfRule type="containsText" dxfId="53" priority="50" operator="containsText" text="NA">
      <formula>NOT(ISERROR(SEARCH("NA",Q128)))</formula>
    </cfRule>
  </conditionalFormatting>
  <conditionalFormatting sqref="W128">
    <cfRule type="containsText" dxfId="52" priority="48" operator="containsText" text="leave blank">
      <formula>NOT(ISERROR(SEARCH("leave blank",W128)))</formula>
    </cfRule>
    <cfRule type="cellIs" dxfId="51" priority="49" operator="equal">
      <formula>"""leave blank"""</formula>
    </cfRule>
  </conditionalFormatting>
  <conditionalFormatting sqref="W128">
    <cfRule type="containsText" dxfId="50" priority="47" operator="containsText" text="NA">
      <formula>NOT(ISERROR(SEARCH("NA",W128)))</formula>
    </cfRule>
  </conditionalFormatting>
  <conditionalFormatting sqref="W128">
    <cfRule type="containsText" dxfId="49" priority="46" operator="containsText" text="NA 0 - 0 0">
      <formula>NOT(ISERROR(SEARCH("NA 0 - 0 0",W128)))</formula>
    </cfRule>
  </conditionalFormatting>
  <conditionalFormatting sqref="W128">
    <cfRule type="expression" dxfId="48" priority="60">
      <formula>EXACT(#REF!,"NA 0 - 0 0")</formula>
    </cfRule>
  </conditionalFormatting>
  <conditionalFormatting sqref="I140 O140">
    <cfRule type="containsText" dxfId="47" priority="43" operator="containsText" text="leave blank">
      <formula>NOT(ISERROR(SEARCH("leave blank",I140)))</formula>
    </cfRule>
    <cfRule type="cellIs" dxfId="46" priority="44" operator="equal">
      <formula>"""leave blank"""</formula>
    </cfRule>
  </conditionalFormatting>
  <conditionalFormatting sqref="O140">
    <cfRule type="containsText" dxfId="45" priority="42" operator="containsText" text="NA">
      <formula>NOT(ISERROR(SEARCH("NA",O140)))</formula>
    </cfRule>
  </conditionalFormatting>
  <conditionalFormatting sqref="K140">
    <cfRule type="containsText" dxfId="44" priority="40" operator="containsText" text="leave blank">
      <formula>NOT(ISERROR(SEARCH("leave blank",K140)))</formula>
    </cfRule>
    <cfRule type="cellIs" dxfId="43" priority="41" operator="equal">
      <formula>"""leave blank"""</formula>
    </cfRule>
  </conditionalFormatting>
  <conditionalFormatting sqref="M140">
    <cfRule type="containsText" dxfId="42" priority="38" operator="containsText" text="leave blank">
      <formula>NOT(ISERROR(SEARCH("leave blank",M140)))</formula>
    </cfRule>
    <cfRule type="cellIs" dxfId="41" priority="39" operator="equal">
      <formula>"""leave blank"""</formula>
    </cfRule>
  </conditionalFormatting>
  <conditionalFormatting sqref="Q140">
    <cfRule type="containsText" dxfId="40" priority="36" operator="containsText" text="leave blank">
      <formula>NOT(ISERROR(SEARCH("leave blank",Q140)))</formula>
    </cfRule>
    <cfRule type="cellIs" dxfId="39" priority="37" operator="equal">
      <formula>"""leave blank"""</formula>
    </cfRule>
  </conditionalFormatting>
  <conditionalFormatting sqref="Q140">
    <cfRule type="containsText" dxfId="38" priority="35" operator="containsText" text="NA">
      <formula>NOT(ISERROR(SEARCH("NA",Q140)))</formula>
    </cfRule>
  </conditionalFormatting>
  <conditionalFormatting sqref="W140">
    <cfRule type="containsText" dxfId="37" priority="33" operator="containsText" text="leave blank">
      <formula>NOT(ISERROR(SEARCH("leave blank",W140)))</formula>
    </cfRule>
    <cfRule type="cellIs" dxfId="36" priority="34" operator="equal">
      <formula>"""leave blank"""</formula>
    </cfRule>
  </conditionalFormatting>
  <conditionalFormatting sqref="W140">
    <cfRule type="containsText" dxfId="35" priority="32" operator="containsText" text="NA">
      <formula>NOT(ISERROR(SEARCH("NA",W140)))</formula>
    </cfRule>
  </conditionalFormatting>
  <conditionalFormatting sqref="W140">
    <cfRule type="containsText" dxfId="34" priority="31" operator="containsText" text="NA 0 - 0 0">
      <formula>NOT(ISERROR(SEARCH("NA 0 - 0 0",W140)))</formula>
    </cfRule>
  </conditionalFormatting>
  <conditionalFormatting sqref="W140">
    <cfRule type="expression" dxfId="33" priority="45">
      <formula>EXACT(#REF!,"NA 0 - 0 0")</formula>
    </cfRule>
  </conditionalFormatting>
  <conditionalFormatting sqref="I152 O152">
    <cfRule type="containsText" dxfId="32" priority="28" operator="containsText" text="leave blank">
      <formula>NOT(ISERROR(SEARCH("leave blank",I152)))</formula>
    </cfRule>
    <cfRule type="cellIs" dxfId="31" priority="29" operator="equal">
      <formula>"""leave blank"""</formula>
    </cfRule>
  </conditionalFormatting>
  <conditionalFormatting sqref="O152">
    <cfRule type="containsText" dxfId="30" priority="27" operator="containsText" text="NA">
      <formula>NOT(ISERROR(SEARCH("NA",O152)))</formula>
    </cfRule>
  </conditionalFormatting>
  <conditionalFormatting sqref="K152">
    <cfRule type="containsText" dxfId="29" priority="25" operator="containsText" text="leave blank">
      <formula>NOT(ISERROR(SEARCH("leave blank",K152)))</formula>
    </cfRule>
    <cfRule type="cellIs" dxfId="28" priority="26" operator="equal">
      <formula>"""leave blank"""</formula>
    </cfRule>
  </conditionalFormatting>
  <conditionalFormatting sqref="M152">
    <cfRule type="containsText" dxfId="27" priority="23" operator="containsText" text="leave blank">
      <formula>NOT(ISERROR(SEARCH("leave blank",M152)))</formula>
    </cfRule>
    <cfRule type="cellIs" dxfId="26" priority="24" operator="equal">
      <formula>"""leave blank"""</formula>
    </cfRule>
  </conditionalFormatting>
  <conditionalFormatting sqref="Q152">
    <cfRule type="containsText" dxfId="25" priority="21" operator="containsText" text="leave blank">
      <formula>NOT(ISERROR(SEARCH("leave blank",Q152)))</formula>
    </cfRule>
    <cfRule type="cellIs" dxfId="24" priority="22" operator="equal">
      <formula>"""leave blank"""</formula>
    </cfRule>
  </conditionalFormatting>
  <conditionalFormatting sqref="Q152">
    <cfRule type="containsText" dxfId="23" priority="20" operator="containsText" text="NA">
      <formula>NOT(ISERROR(SEARCH("NA",Q152)))</formula>
    </cfRule>
  </conditionalFormatting>
  <conditionalFormatting sqref="W152">
    <cfRule type="containsText" dxfId="22" priority="18" operator="containsText" text="leave blank">
      <formula>NOT(ISERROR(SEARCH("leave blank",W152)))</formula>
    </cfRule>
    <cfRule type="cellIs" dxfId="21" priority="19" operator="equal">
      <formula>"""leave blank"""</formula>
    </cfRule>
  </conditionalFormatting>
  <conditionalFormatting sqref="W152">
    <cfRule type="containsText" dxfId="20" priority="17" operator="containsText" text="NA">
      <formula>NOT(ISERROR(SEARCH("NA",W152)))</formula>
    </cfRule>
  </conditionalFormatting>
  <conditionalFormatting sqref="W152">
    <cfRule type="containsText" dxfId="19" priority="16" operator="containsText" text="NA 0 - 0 0">
      <formula>NOT(ISERROR(SEARCH("NA 0 - 0 0",W152)))</formula>
    </cfRule>
  </conditionalFormatting>
  <conditionalFormatting sqref="W152">
    <cfRule type="expression" dxfId="18" priority="30">
      <formula>EXACT(#REF!,"NA 0 - 0 0")</formula>
    </cfRule>
  </conditionalFormatting>
  <conditionalFormatting sqref="I166 O166">
    <cfRule type="containsText" dxfId="17" priority="13" operator="containsText" text="leave blank">
      <formula>NOT(ISERROR(SEARCH("leave blank",I166)))</formula>
    </cfRule>
    <cfRule type="cellIs" dxfId="16" priority="14" operator="equal">
      <formula>"""leave blank"""</formula>
    </cfRule>
  </conditionalFormatting>
  <conditionalFormatting sqref="O166">
    <cfRule type="containsText" dxfId="15" priority="12" operator="containsText" text="NA">
      <formula>NOT(ISERROR(SEARCH("NA",O166)))</formula>
    </cfRule>
  </conditionalFormatting>
  <conditionalFormatting sqref="K166">
    <cfRule type="containsText" dxfId="14" priority="10" operator="containsText" text="leave blank">
      <formula>NOT(ISERROR(SEARCH("leave blank",K166)))</formula>
    </cfRule>
    <cfRule type="cellIs" dxfId="13" priority="11" operator="equal">
      <formula>"""leave blank"""</formula>
    </cfRule>
  </conditionalFormatting>
  <conditionalFormatting sqref="M166">
    <cfRule type="containsText" dxfId="12" priority="8" operator="containsText" text="leave blank">
      <formula>NOT(ISERROR(SEARCH("leave blank",M166)))</formula>
    </cfRule>
    <cfRule type="cellIs" dxfId="11" priority="9" operator="equal">
      <formula>"""leave blank"""</formula>
    </cfRule>
  </conditionalFormatting>
  <conditionalFormatting sqref="Q166">
    <cfRule type="containsText" dxfId="10" priority="6" operator="containsText" text="leave blank">
      <formula>NOT(ISERROR(SEARCH("leave blank",Q166)))</formula>
    </cfRule>
    <cfRule type="cellIs" dxfId="9" priority="7" operator="equal">
      <formula>"""leave blank"""</formula>
    </cfRule>
  </conditionalFormatting>
  <conditionalFormatting sqref="Q166">
    <cfRule type="containsText" dxfId="8" priority="5" operator="containsText" text="NA">
      <formula>NOT(ISERROR(SEARCH("NA",Q166)))</formula>
    </cfRule>
  </conditionalFormatting>
  <conditionalFormatting sqref="W166">
    <cfRule type="containsText" dxfId="7" priority="3" operator="containsText" text="leave blank">
      <formula>NOT(ISERROR(SEARCH("leave blank",W166)))</formula>
    </cfRule>
    <cfRule type="cellIs" dxfId="6" priority="4" operator="equal">
      <formula>"""leave blank"""</formula>
    </cfRule>
  </conditionalFormatting>
  <conditionalFormatting sqref="W166">
    <cfRule type="containsText" dxfId="5" priority="2" operator="containsText" text="NA">
      <formula>NOT(ISERROR(SEARCH("NA",W166)))</formula>
    </cfRule>
  </conditionalFormatting>
  <conditionalFormatting sqref="W166">
    <cfRule type="containsText" dxfId="4" priority="1" operator="containsText" text="NA 0 - 0 0">
      <formula>NOT(ISERROR(SEARCH("NA 0 - 0 0",W166)))</formula>
    </cfRule>
  </conditionalFormatting>
  <conditionalFormatting sqref="W166">
    <cfRule type="expression" dxfId="3" priority="15">
      <formula>EXACT(#REF!,"NA 0 - 0 0")</formula>
    </cfRule>
  </conditionalFormatting>
  <dataValidations count="7">
    <dataValidation type="list" allowBlank="1" showInputMessage="1" showErrorMessage="1" sqref="F121 F123 F131 F133 F143 F147 F155 F157 F161 F159 F169 F135 F145">
      <formula1>DataSrcInCmp</formula1>
    </dataValidation>
    <dataValidation type="list" allowBlank="1" showInputMessage="1" showErrorMessage="1" sqref="D163:E163 D149:E149 D137:E137 D86:E86 D106:E106 D115:E115 D125:E125 D49:E49 D37:E37 D25:E25 D75:E75 D61:E61">
      <formula1>ModulesInCmp</formula1>
    </dataValidation>
    <dataValidation type="list" allowBlank="1" showInputMessage="1" sqref="D112:D113 D169:D170 D92:D105 D67:D74 D81:D84 D55:D60 D31:D36 D121:D124 D155:D162 D131:D136 D143:D148 D43:D48">
      <formula1>#REF!</formula1>
    </dataValidation>
    <dataValidation allowBlank="1" showErrorMessage="1" sqref="F31:F36 F43:F48 F55:F60 F67:F74 F81:F84 F112:F113 F92:F105"/>
    <dataValidation type="list" allowBlank="1" showInputMessage="1" showErrorMessage="1" sqref="E169:E170 E92:E105 E67:E74 E121:E124 E81:E84 E55:E60 E43:E48 E31:E36 E155:E162 E143:E148 E131:E136 E112:E113">
      <formula1>#REF!</formula1>
    </dataValidation>
    <dataValidation type="list" allowBlank="1" prompt="Please select an indicator" sqref="B14:E21">
      <formula1>OutcomeIndInCmp</formula1>
    </dataValidation>
    <dataValidation type="list" allowBlank="1" prompt="Please select an indicator" sqref="B5:B10">
      <formula1>ImpactIndInCmp</formula1>
    </dataValidation>
  </dataValidations>
  <pageMargins left="0.51181102362204722" right="0.11811023622047245" top="1.1417322834645669" bottom="0.94488188976377963" header="0.70866141732283472" footer="0.31496062992125984"/>
  <pageSetup paperSize="8" scale="78" fitToHeight="6" orientation="landscape" r:id="rId1"/>
  <headerFooter>
    <oddHeader>&amp;CTB/HIV NFM Performance Framewrok, Activity Target and Budget by Quarter 2015-2016</oddHeader>
    <oddFooter>&amp;L&amp;F&amp;C&amp;A&amp;R&amp;P/&amp;N</oddFooter>
  </headerFooter>
  <extLst>
    <ext xmlns:x14="http://schemas.microsoft.com/office/spreadsheetml/2009/9/main" uri="{CCE6A557-97BC-4b89-ADB6-D9C93CAAB3DF}">
      <x14:dataValidations xmlns:xm="http://schemas.microsoft.com/office/excel/2006/main" count="4">
        <x14:dataValidation type="list" allowBlank="1" showInputMessage="1">
          <x14:formula1>
            <xm:f>OFFSET(CatCoverage!$D$1,MATCH(#REF!,CatCoverage!$A:$A,0)-1,0,COUNTIF(CatCoverage!$A:$A,#REF!),1)</xm:f>
          </x14:formula1>
          <xm:sqref>A110:C111 A153:C154 A119:C120 A129:C130 A141:C142 A167:C168</xm:sqref>
        </x14:dataValidation>
        <x14:dataValidation type="list" allowBlank="1" showInputMessage="1">
          <x14:formula1>
            <xm:f>OFFSET([2]CatCoverage!#REF!,MATCH(#REF!,[2]CatCoverage!#REF!,0)-1,0,COUNTIF([2]CatCoverage!#REF!,#REF!),1)</xm:f>
          </x14:formula1>
          <xm:sqref>A90:C91</xm:sqref>
        </x14:dataValidation>
        <x14:dataValidation type="list" allowBlank="1" showInputMessage="1">
          <x14:formula1>
            <xm:f>OFFSET([1]CatCoverage!#REF!,MATCH(#REF!,[1]CatCoverage!#REF!,0)-1,0,COUNTIF([1]CatCoverage!#REF!,#REF!),1)</xm:f>
          </x14:formula1>
          <xm:sqref>A155:C162 A143:C148 A131:C136 A121:C124</xm:sqref>
        </x14:dataValidation>
        <x14:dataValidation type="list" allowBlank="1" showInputMessage="1">
          <x14:formula1>
            <xm:f>OFFSET([3]CatCoverage!#REF!,MATCH(#REF!,[3]CatCoverage!#REF!,0)-1,0,COUNTIF([3]CatCoverage!#REF!,#REF!),1)</xm:f>
          </x14:formula1>
          <xm:sqref>A92:C105 A31:C36 A43:C48 A55:C60 A67:C74 A81:C84 A112:C113 A169:C170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7"/>
  <sheetViews>
    <sheetView topLeftCell="A6" zoomScale="80" zoomScaleNormal="80" zoomScaleSheetLayoutView="90" workbookViewId="0">
      <selection activeCell="E13" sqref="E13"/>
    </sheetView>
  </sheetViews>
  <sheetFormatPr defaultRowHeight="12.75" outlineLevelRow="1" x14ac:dyDescent="0.2"/>
  <cols>
    <col min="1" max="1" width="4.5703125" style="332" customWidth="1"/>
    <col min="2" max="2" width="21.85546875" style="332" customWidth="1"/>
    <col min="3" max="3" width="34.42578125" style="332" customWidth="1"/>
    <col min="4" max="4" width="16" style="333" customWidth="1"/>
    <col min="5" max="5" width="34.140625" style="333" customWidth="1"/>
    <col min="6" max="6" width="10.5703125" style="332" customWidth="1"/>
    <col min="7" max="7" width="12.85546875" style="332" customWidth="1"/>
    <col min="8" max="8" width="10.140625" style="332" customWidth="1"/>
    <col min="9" max="9" width="10.85546875" style="332" customWidth="1"/>
    <col min="10" max="10" width="17.140625" style="332" customWidth="1"/>
    <col min="11" max="11" width="37.140625" style="332" customWidth="1"/>
    <col min="12" max="12" width="7.7109375" style="332" customWidth="1"/>
    <col min="13" max="13" width="10.5703125" style="332" customWidth="1"/>
    <col min="14" max="14" width="55.28515625" style="306" customWidth="1"/>
    <col min="15" max="15" width="15.140625" style="310" customWidth="1"/>
    <col min="16" max="16" width="17.85546875" style="310" customWidth="1"/>
    <col min="17" max="17" width="13.140625" style="306" customWidth="1"/>
    <col min="18" max="18" width="12.140625" style="306" customWidth="1"/>
    <col min="19" max="19" width="20.140625" style="306" customWidth="1"/>
    <col min="20" max="20" width="49.85546875" style="306" customWidth="1"/>
    <col min="21" max="22" width="9.140625" style="306"/>
    <col min="23" max="23" width="45.42578125" style="306" customWidth="1"/>
    <col min="24" max="24" width="15.85546875" style="306" customWidth="1"/>
    <col min="25" max="25" width="16.140625" style="306" customWidth="1"/>
    <col min="26" max="27" width="10.5703125" style="306" customWidth="1"/>
    <col min="28" max="28" width="10.42578125" style="306" customWidth="1"/>
    <col min="29" max="29" width="10.5703125" style="306" customWidth="1"/>
    <col min="30" max="30" width="15.42578125" style="306" customWidth="1"/>
    <col min="31" max="31" width="40.7109375" style="306" customWidth="1"/>
    <col min="32" max="32" width="8.28515625" style="311" customWidth="1"/>
    <col min="33" max="16384" width="9.140625" style="306"/>
  </cols>
  <sheetData>
    <row r="1" spans="1:32" s="307" customFormat="1" ht="40.5" hidden="1" customHeight="1" outlineLevel="1" x14ac:dyDescent="0.2">
      <c r="A1" s="332"/>
      <c r="B1" s="446"/>
      <c r="C1" s="446"/>
      <c r="D1" s="301"/>
      <c r="E1" s="301"/>
      <c r="F1" s="334"/>
      <c r="G1" s="333"/>
      <c r="H1" s="445"/>
      <c r="I1" s="445"/>
      <c r="J1" s="445"/>
      <c r="K1" s="445"/>
      <c r="L1" s="332"/>
      <c r="M1" s="332"/>
      <c r="O1" s="308"/>
      <c r="P1" s="308"/>
      <c r="AF1" s="309"/>
    </row>
    <row r="2" spans="1:32" s="307" customFormat="1" ht="40.5" hidden="1" customHeight="1" outlineLevel="1" x14ac:dyDescent="0.2">
      <c r="A2" s="332"/>
      <c r="B2" s="446"/>
      <c r="C2" s="446"/>
      <c r="D2" s="301"/>
      <c r="E2" s="301"/>
      <c r="F2" s="334"/>
      <c r="G2" s="333"/>
      <c r="H2" s="445"/>
      <c r="I2" s="445"/>
      <c r="J2" s="445"/>
      <c r="K2" s="445"/>
      <c r="L2" s="332"/>
      <c r="M2" s="332"/>
      <c r="O2" s="308"/>
      <c r="P2" s="308"/>
      <c r="AF2" s="309"/>
    </row>
    <row r="3" spans="1:32" s="307" customFormat="1" ht="40.5" hidden="1" customHeight="1" outlineLevel="1" x14ac:dyDescent="0.2">
      <c r="A3" s="332"/>
      <c r="B3" s="446"/>
      <c r="C3" s="446"/>
      <c r="D3" s="301"/>
      <c r="E3" s="301"/>
      <c r="F3" s="334"/>
      <c r="G3" s="333"/>
      <c r="H3" s="445"/>
      <c r="I3" s="445"/>
      <c r="J3" s="445"/>
      <c r="K3" s="445"/>
      <c r="L3" s="332"/>
      <c r="M3" s="332"/>
      <c r="O3" s="308"/>
      <c r="P3" s="308"/>
      <c r="AF3" s="309"/>
    </row>
    <row r="4" spans="1:32" s="307" customFormat="1" ht="40.5" hidden="1" customHeight="1" outlineLevel="1" x14ac:dyDescent="0.2">
      <c r="A4" s="332"/>
      <c r="B4" s="446"/>
      <c r="C4" s="446"/>
      <c r="D4" s="301"/>
      <c r="E4" s="301"/>
      <c r="F4" s="334"/>
      <c r="G4" s="333"/>
      <c r="H4" s="445"/>
      <c r="I4" s="445"/>
      <c r="J4" s="445"/>
      <c r="K4" s="445"/>
      <c r="L4" s="332"/>
      <c r="M4" s="332"/>
      <c r="O4" s="308"/>
      <c r="P4" s="308"/>
      <c r="AF4" s="309"/>
    </row>
    <row r="5" spans="1:32" s="307" customFormat="1" ht="40.5" hidden="1" customHeight="1" outlineLevel="1" x14ac:dyDescent="0.2">
      <c r="A5" s="332"/>
      <c r="B5" s="446"/>
      <c r="C5" s="446"/>
      <c r="D5" s="301"/>
      <c r="E5" s="301"/>
      <c r="F5" s="334"/>
      <c r="G5" s="333"/>
      <c r="H5" s="445"/>
      <c r="I5" s="445"/>
      <c r="J5" s="445"/>
      <c r="K5" s="445"/>
      <c r="L5" s="332"/>
      <c r="M5" s="332"/>
      <c r="O5" s="308"/>
      <c r="P5" s="308"/>
      <c r="AF5" s="309"/>
    </row>
    <row r="6" spans="1:32" s="307" customFormat="1" collapsed="1" x14ac:dyDescent="0.2">
      <c r="A6" s="332"/>
      <c r="B6" s="332"/>
      <c r="C6" s="332"/>
      <c r="D6" s="333"/>
      <c r="E6" s="333"/>
      <c r="F6" s="332"/>
      <c r="G6" s="332"/>
      <c r="H6" s="332"/>
      <c r="I6" s="332"/>
      <c r="J6" s="332"/>
      <c r="K6" s="332"/>
      <c r="L6" s="332"/>
      <c r="M6" s="332"/>
      <c r="O6" s="308"/>
      <c r="P6" s="308"/>
      <c r="AF6" s="309"/>
    </row>
    <row r="7" spans="1:32" s="307" customFormat="1" ht="15.75" customHeight="1" x14ac:dyDescent="0.2">
      <c r="A7" s="332"/>
      <c r="B7" s="443"/>
      <c r="C7" s="443"/>
      <c r="D7" s="443"/>
      <c r="E7" s="443"/>
      <c r="F7" s="443"/>
      <c r="G7" s="443"/>
      <c r="H7" s="443"/>
      <c r="I7" s="443"/>
      <c r="J7" s="443"/>
      <c r="K7" s="443"/>
      <c r="L7" s="332"/>
      <c r="M7" s="332"/>
      <c r="O7" s="308"/>
      <c r="P7" s="308"/>
      <c r="AF7" s="309"/>
    </row>
    <row r="8" spans="1:32" s="307" customFormat="1" ht="15" customHeight="1" x14ac:dyDescent="0.2">
      <c r="A8" s="332"/>
      <c r="B8" s="444"/>
      <c r="C8" s="444"/>
      <c r="D8" s="444"/>
      <c r="E8" s="444"/>
      <c r="F8" s="444"/>
      <c r="G8" s="444"/>
      <c r="H8" s="444"/>
      <c r="I8" s="444"/>
      <c r="J8" s="444"/>
      <c r="K8" s="444"/>
      <c r="L8" s="332"/>
      <c r="M8" s="332"/>
      <c r="O8" s="308"/>
      <c r="P8" s="308"/>
      <c r="AF8" s="309"/>
    </row>
    <row r="9" spans="1:32" s="307" customFormat="1" ht="20.25" customHeight="1" x14ac:dyDescent="0.2">
      <c r="A9" s="332"/>
      <c r="B9" s="444"/>
      <c r="C9" s="444"/>
      <c r="D9" s="444"/>
      <c r="E9" s="444"/>
      <c r="F9" s="320"/>
      <c r="G9" s="320"/>
      <c r="H9" s="320"/>
      <c r="I9" s="320"/>
      <c r="J9" s="320"/>
      <c r="K9" s="444"/>
      <c r="L9" s="332"/>
      <c r="M9" s="332"/>
      <c r="O9" s="308"/>
      <c r="P9" s="308"/>
      <c r="AF9" s="309"/>
    </row>
    <row r="10" spans="1:32" s="307" customFormat="1" ht="204.75" customHeight="1" outlineLevel="1" x14ac:dyDescent="0.2">
      <c r="A10" s="332"/>
      <c r="B10" s="299"/>
      <c r="C10" s="299"/>
      <c r="D10" s="301"/>
      <c r="E10" s="301"/>
      <c r="F10" s="335"/>
      <c r="G10" s="335"/>
      <c r="H10" s="336"/>
      <c r="I10" s="301"/>
      <c r="J10" s="300"/>
      <c r="K10" s="337"/>
      <c r="L10" s="332"/>
      <c r="M10" s="332"/>
      <c r="O10" s="308"/>
      <c r="P10" s="308"/>
      <c r="AF10" s="309"/>
    </row>
    <row r="11" spans="1:32" s="307" customFormat="1" ht="41.25" customHeight="1" outlineLevel="1" x14ac:dyDescent="0.2">
      <c r="A11" s="332"/>
      <c r="B11" s="299"/>
      <c r="C11" s="299"/>
      <c r="D11" s="301"/>
      <c r="E11" s="301"/>
      <c r="F11" s="335"/>
      <c r="G11" s="335"/>
      <c r="H11" s="336"/>
      <c r="I11" s="301"/>
      <c r="J11" s="300"/>
      <c r="K11" s="337"/>
      <c r="L11" s="332"/>
      <c r="M11" s="332"/>
      <c r="O11" s="308"/>
      <c r="P11" s="308"/>
      <c r="AF11" s="309"/>
    </row>
    <row r="12" spans="1:32" s="307" customFormat="1" ht="41.25" customHeight="1" outlineLevel="1" x14ac:dyDescent="0.2">
      <c r="A12" s="332"/>
      <c r="B12" s="299"/>
      <c r="C12" s="299"/>
      <c r="D12" s="301"/>
      <c r="E12" s="301"/>
      <c r="F12" s="335"/>
      <c r="G12" s="335"/>
      <c r="H12" s="336"/>
      <c r="I12" s="301"/>
      <c r="J12" s="300"/>
      <c r="K12" s="337"/>
      <c r="L12" s="332"/>
      <c r="M12" s="332"/>
      <c r="O12" s="308"/>
      <c r="P12" s="308"/>
      <c r="AF12" s="309"/>
    </row>
    <row r="13" spans="1:32" s="307" customFormat="1" ht="57" customHeight="1" outlineLevel="1" x14ac:dyDescent="0.2">
      <c r="A13" s="332"/>
      <c r="B13" s="299"/>
      <c r="C13" s="299"/>
      <c r="D13" s="301"/>
      <c r="E13" s="301"/>
      <c r="F13" s="335"/>
      <c r="G13" s="335"/>
      <c r="H13" s="336"/>
      <c r="I13" s="301"/>
      <c r="J13" s="300"/>
      <c r="K13" s="337"/>
      <c r="L13" s="332"/>
      <c r="M13" s="332"/>
      <c r="O13" s="308"/>
      <c r="P13" s="308"/>
      <c r="AF13" s="309"/>
    </row>
    <row r="14" spans="1:32" s="307" customFormat="1" ht="41.25" customHeight="1" outlineLevel="1" x14ac:dyDescent="0.2">
      <c r="A14" s="332"/>
      <c r="B14" s="299"/>
      <c r="C14" s="299"/>
      <c r="D14" s="301"/>
      <c r="E14" s="301"/>
      <c r="F14" s="335"/>
      <c r="G14" s="335"/>
      <c r="H14" s="336"/>
      <c r="I14" s="301"/>
      <c r="J14" s="300"/>
      <c r="K14" s="337"/>
      <c r="L14" s="332"/>
      <c r="M14" s="332"/>
      <c r="O14" s="308"/>
      <c r="P14" s="308"/>
      <c r="AF14" s="309"/>
    </row>
    <row r="15" spans="1:32" s="307" customFormat="1" ht="136.5" customHeight="1" outlineLevel="1" x14ac:dyDescent="0.2">
      <c r="A15" s="332"/>
      <c r="B15" s="299"/>
      <c r="C15" s="299"/>
      <c r="D15" s="301"/>
      <c r="E15" s="301"/>
      <c r="F15" s="335"/>
      <c r="G15" s="335"/>
      <c r="H15" s="336"/>
      <c r="I15" s="301"/>
      <c r="J15" s="300"/>
      <c r="K15" s="337"/>
      <c r="L15" s="332"/>
      <c r="M15" s="332"/>
      <c r="O15" s="308"/>
      <c r="P15" s="308"/>
      <c r="AF15" s="309"/>
    </row>
    <row r="16" spans="1:32" s="307" customFormat="1" ht="41.25" customHeight="1" outlineLevel="1" x14ac:dyDescent="0.2">
      <c r="A16" s="332"/>
      <c r="B16" s="299"/>
      <c r="C16" s="299"/>
      <c r="D16" s="301"/>
      <c r="E16" s="301"/>
      <c r="F16" s="335"/>
      <c r="G16" s="335"/>
      <c r="H16" s="336"/>
      <c r="I16" s="301"/>
      <c r="J16" s="300"/>
      <c r="K16" s="337"/>
      <c r="L16" s="332"/>
      <c r="M16" s="332"/>
      <c r="O16" s="308"/>
      <c r="P16" s="308"/>
      <c r="AF16" s="309"/>
    </row>
    <row r="17" spans="1:32" s="307" customFormat="1" ht="41.25" customHeight="1" outlineLevel="1" x14ac:dyDescent="0.2">
      <c r="A17" s="332"/>
      <c r="B17" s="299"/>
      <c r="C17" s="299"/>
      <c r="D17" s="301"/>
      <c r="E17" s="301"/>
      <c r="F17" s="335"/>
      <c r="G17" s="335"/>
      <c r="H17" s="336"/>
      <c r="I17" s="301"/>
      <c r="J17" s="300"/>
      <c r="K17" s="337"/>
      <c r="L17" s="332"/>
      <c r="M17" s="332"/>
      <c r="O17" s="308"/>
      <c r="P17" s="308"/>
      <c r="AF17" s="309"/>
    </row>
    <row r="18" spans="1:32" s="307" customFormat="1" ht="41.25" customHeight="1" outlineLevel="1" x14ac:dyDescent="0.2">
      <c r="A18" s="332"/>
      <c r="B18" s="299"/>
      <c r="C18" s="299"/>
      <c r="D18" s="301"/>
      <c r="E18" s="301"/>
      <c r="F18" s="335"/>
      <c r="G18" s="335"/>
      <c r="H18" s="336"/>
      <c r="I18" s="301"/>
      <c r="J18" s="300"/>
      <c r="K18" s="337"/>
      <c r="L18" s="332"/>
      <c r="M18" s="332"/>
      <c r="O18" s="308"/>
      <c r="P18" s="308"/>
      <c r="AF18" s="309"/>
    </row>
    <row r="19" spans="1:32" s="307" customFormat="1" ht="41.25" customHeight="1" outlineLevel="1" x14ac:dyDescent="0.2">
      <c r="A19" s="332"/>
      <c r="B19" s="299"/>
      <c r="C19" s="299"/>
      <c r="D19" s="301"/>
      <c r="E19" s="301"/>
      <c r="F19" s="335"/>
      <c r="G19" s="335"/>
      <c r="H19" s="336"/>
      <c r="I19" s="301"/>
      <c r="J19" s="300"/>
      <c r="K19" s="337"/>
      <c r="L19" s="332"/>
      <c r="M19" s="332"/>
      <c r="O19" s="308"/>
      <c r="P19" s="308"/>
      <c r="AF19" s="309"/>
    </row>
    <row r="20" spans="1:32" s="307" customFormat="1" ht="41.25" customHeight="1" outlineLevel="1" x14ac:dyDescent="0.2">
      <c r="A20" s="332"/>
      <c r="B20" s="299"/>
      <c r="C20" s="299"/>
      <c r="D20" s="301"/>
      <c r="E20" s="301"/>
      <c r="F20" s="335"/>
      <c r="G20" s="335"/>
      <c r="H20" s="336"/>
      <c r="I20" s="301"/>
      <c r="J20" s="300"/>
      <c r="K20" s="337"/>
      <c r="L20" s="332"/>
      <c r="M20" s="332"/>
      <c r="O20" s="308"/>
      <c r="P20" s="308"/>
      <c r="AF20" s="309"/>
    </row>
    <row r="21" spans="1:32" s="307" customFormat="1" ht="56.25" customHeight="1" outlineLevel="1" x14ac:dyDescent="0.2">
      <c r="A21" s="332"/>
      <c r="B21" s="299"/>
      <c r="C21" s="299"/>
      <c r="D21" s="301"/>
      <c r="E21" s="301"/>
      <c r="F21" s="335"/>
      <c r="G21" s="335"/>
      <c r="H21" s="336"/>
      <c r="I21" s="301"/>
      <c r="J21" s="300"/>
      <c r="K21" s="337"/>
      <c r="L21" s="332"/>
      <c r="M21" s="332"/>
      <c r="O21" s="308"/>
      <c r="P21" s="308"/>
      <c r="AF21" s="309"/>
    </row>
    <row r="22" spans="1:32" s="307" customFormat="1" ht="41.25" customHeight="1" outlineLevel="1" x14ac:dyDescent="0.2">
      <c r="A22" s="332"/>
      <c r="B22" s="299"/>
      <c r="C22" s="299"/>
      <c r="D22" s="301"/>
      <c r="E22" s="301"/>
      <c r="F22" s="335"/>
      <c r="G22" s="335"/>
      <c r="H22" s="336"/>
      <c r="I22" s="301"/>
      <c r="J22" s="300"/>
      <c r="K22" s="337"/>
      <c r="L22" s="332"/>
      <c r="M22" s="332"/>
      <c r="O22" s="308"/>
      <c r="P22" s="308"/>
      <c r="AF22" s="309"/>
    </row>
    <row r="23" spans="1:32" s="307" customFormat="1" ht="41.25" customHeight="1" outlineLevel="1" x14ac:dyDescent="0.2">
      <c r="A23" s="332"/>
      <c r="B23" s="299"/>
      <c r="C23" s="299"/>
      <c r="D23" s="301"/>
      <c r="E23" s="301"/>
      <c r="F23" s="335"/>
      <c r="G23" s="335"/>
      <c r="H23" s="336"/>
      <c r="I23" s="301"/>
      <c r="J23" s="300"/>
      <c r="K23" s="337"/>
      <c r="L23" s="332"/>
      <c r="M23" s="332"/>
      <c r="O23" s="308"/>
      <c r="P23" s="308"/>
      <c r="AF23" s="309"/>
    </row>
    <row r="24" spans="1:32" s="307" customFormat="1" ht="41.25" customHeight="1" outlineLevel="1" x14ac:dyDescent="0.2">
      <c r="A24" s="332"/>
      <c r="B24" s="299"/>
      <c r="C24" s="299"/>
      <c r="D24" s="301"/>
      <c r="E24" s="301"/>
      <c r="F24" s="335"/>
      <c r="G24" s="335"/>
      <c r="H24" s="336"/>
      <c r="I24" s="301"/>
      <c r="J24" s="300"/>
      <c r="K24" s="337"/>
      <c r="L24" s="332"/>
      <c r="M24" s="332"/>
      <c r="O24" s="308"/>
      <c r="P24" s="308"/>
      <c r="AF24" s="309"/>
    </row>
    <row r="25" spans="1:32" s="307" customFormat="1" ht="41.25" hidden="1" customHeight="1" outlineLevel="1" x14ac:dyDescent="0.2">
      <c r="A25" s="332"/>
      <c r="B25" s="299"/>
      <c r="C25" s="299"/>
      <c r="D25" s="301"/>
      <c r="E25" s="301"/>
      <c r="F25" s="335"/>
      <c r="G25" s="335"/>
      <c r="H25" s="336"/>
      <c r="I25" s="301"/>
      <c r="J25" s="300"/>
      <c r="K25" s="337"/>
      <c r="L25" s="332"/>
      <c r="M25" s="332"/>
      <c r="O25" s="308"/>
      <c r="P25" s="308"/>
      <c r="AF25" s="309"/>
    </row>
    <row r="26" spans="1:32" s="307" customFormat="1" ht="41.25" hidden="1" customHeight="1" outlineLevel="1" x14ac:dyDescent="0.2">
      <c r="A26" s="332"/>
      <c r="B26" s="299"/>
      <c r="C26" s="299"/>
      <c r="D26" s="301"/>
      <c r="E26" s="301"/>
      <c r="F26" s="335"/>
      <c r="G26" s="335"/>
      <c r="H26" s="336"/>
      <c r="I26" s="301"/>
      <c r="J26" s="300"/>
      <c r="K26" s="337"/>
      <c r="L26" s="332"/>
      <c r="M26" s="332"/>
      <c r="O26" s="308"/>
      <c r="P26" s="308"/>
      <c r="AF26" s="309"/>
    </row>
    <row r="27" spans="1:32" s="307" customFormat="1" ht="41.25" hidden="1" customHeight="1" outlineLevel="1" x14ac:dyDescent="0.2">
      <c r="A27" s="332"/>
      <c r="B27" s="299"/>
      <c r="C27" s="299"/>
      <c r="D27" s="301"/>
      <c r="E27" s="301"/>
      <c r="F27" s="335"/>
      <c r="G27" s="335"/>
      <c r="H27" s="336"/>
      <c r="I27" s="301"/>
      <c r="J27" s="300"/>
      <c r="K27" s="337"/>
      <c r="L27" s="332"/>
      <c r="M27" s="332"/>
      <c r="O27" s="308"/>
      <c r="P27" s="308"/>
      <c r="AF27" s="309"/>
    </row>
    <row r="28" spans="1:32" s="307" customFormat="1" ht="41.25" hidden="1" customHeight="1" outlineLevel="1" x14ac:dyDescent="0.2">
      <c r="A28" s="332"/>
      <c r="B28" s="299"/>
      <c r="C28" s="299"/>
      <c r="D28" s="301"/>
      <c r="E28" s="301"/>
      <c r="F28" s="335"/>
      <c r="G28" s="335"/>
      <c r="H28" s="336"/>
      <c r="I28" s="301"/>
      <c r="J28" s="300"/>
      <c r="K28" s="337"/>
      <c r="L28" s="332"/>
      <c r="M28" s="332"/>
      <c r="O28" s="308"/>
      <c r="P28" s="308"/>
      <c r="AF28" s="309"/>
    </row>
    <row r="29" spans="1:32" s="307" customFormat="1" ht="54" hidden="1" customHeight="1" outlineLevel="1" x14ac:dyDescent="0.2">
      <c r="A29" s="332"/>
      <c r="B29" s="299"/>
      <c r="C29" s="299"/>
      <c r="D29" s="301"/>
      <c r="E29" s="301"/>
      <c r="F29" s="335"/>
      <c r="G29" s="335"/>
      <c r="H29" s="336"/>
      <c r="I29" s="301"/>
      <c r="J29" s="300"/>
      <c r="K29" s="337"/>
      <c r="L29" s="332"/>
      <c r="M29" s="332"/>
      <c r="O29" s="308"/>
      <c r="P29" s="308"/>
      <c r="AF29" s="309"/>
    </row>
    <row r="30" spans="1:32" s="307" customFormat="1" ht="41.25" hidden="1" customHeight="1" outlineLevel="1" x14ac:dyDescent="0.2">
      <c r="A30" s="332"/>
      <c r="B30" s="299"/>
      <c r="C30" s="299"/>
      <c r="D30" s="301"/>
      <c r="E30" s="301"/>
      <c r="F30" s="335"/>
      <c r="G30" s="335"/>
      <c r="H30" s="336"/>
      <c r="I30" s="301"/>
      <c r="J30" s="300"/>
      <c r="K30" s="337"/>
      <c r="L30" s="332"/>
      <c r="M30" s="332"/>
      <c r="O30" s="308"/>
      <c r="P30" s="308"/>
      <c r="AF30" s="309"/>
    </row>
    <row r="31" spans="1:32" s="307" customFormat="1" ht="41.25" hidden="1" customHeight="1" outlineLevel="1" x14ac:dyDescent="0.2">
      <c r="A31" s="332"/>
      <c r="B31" s="299"/>
      <c r="C31" s="299"/>
      <c r="D31" s="301"/>
      <c r="E31" s="301"/>
      <c r="F31" s="335"/>
      <c r="G31" s="335"/>
      <c r="H31" s="336"/>
      <c r="I31" s="301"/>
      <c r="J31" s="300"/>
      <c r="K31" s="337"/>
      <c r="L31" s="332"/>
      <c r="M31" s="332"/>
      <c r="O31" s="308"/>
      <c r="P31" s="308"/>
      <c r="AF31" s="309"/>
    </row>
    <row r="32" spans="1:32" s="307" customFormat="1" ht="41.25" hidden="1" customHeight="1" outlineLevel="1" x14ac:dyDescent="0.2">
      <c r="A32" s="332"/>
      <c r="B32" s="299"/>
      <c r="C32" s="299"/>
      <c r="D32" s="301"/>
      <c r="E32" s="301"/>
      <c r="F32" s="335"/>
      <c r="G32" s="335"/>
      <c r="H32" s="336"/>
      <c r="I32" s="301"/>
      <c r="J32" s="300"/>
      <c r="K32" s="337"/>
      <c r="L32" s="332"/>
      <c r="M32" s="332"/>
      <c r="O32" s="308"/>
      <c r="P32" s="308"/>
      <c r="AF32" s="309"/>
    </row>
    <row r="33" spans="1:32" s="307" customFormat="1" ht="41.25" hidden="1" customHeight="1" outlineLevel="1" x14ac:dyDescent="0.2">
      <c r="A33" s="332"/>
      <c r="B33" s="299"/>
      <c r="C33" s="299"/>
      <c r="D33" s="301"/>
      <c r="E33" s="301"/>
      <c r="F33" s="335"/>
      <c r="G33" s="335"/>
      <c r="H33" s="336"/>
      <c r="I33" s="301"/>
      <c r="J33" s="300"/>
      <c r="K33" s="337"/>
      <c r="L33" s="332"/>
      <c r="M33" s="332"/>
      <c r="O33" s="308"/>
      <c r="P33" s="308"/>
      <c r="AF33" s="309"/>
    </row>
    <row r="34" spans="1:32" s="307" customFormat="1" ht="41.25" hidden="1" customHeight="1" outlineLevel="1" x14ac:dyDescent="0.2">
      <c r="A34" s="332"/>
      <c r="B34" s="299"/>
      <c r="C34" s="299"/>
      <c r="D34" s="301"/>
      <c r="E34" s="301"/>
      <c r="F34" s="335"/>
      <c r="G34" s="335"/>
      <c r="H34" s="336"/>
      <c r="I34" s="301"/>
      <c r="J34" s="300"/>
      <c r="K34" s="337"/>
      <c r="L34" s="332"/>
      <c r="M34" s="332"/>
      <c r="O34" s="308"/>
      <c r="P34" s="308"/>
      <c r="AF34" s="309"/>
    </row>
    <row r="35" spans="1:32" s="307" customFormat="1" ht="41.25" hidden="1" customHeight="1" outlineLevel="1" x14ac:dyDescent="0.2">
      <c r="A35" s="332"/>
      <c r="B35" s="299"/>
      <c r="C35" s="299"/>
      <c r="D35" s="301"/>
      <c r="E35" s="301"/>
      <c r="F35" s="335"/>
      <c r="G35" s="335"/>
      <c r="H35" s="336"/>
      <c r="I35" s="301"/>
      <c r="J35" s="300"/>
      <c r="K35" s="337"/>
      <c r="L35" s="332"/>
      <c r="M35" s="332"/>
      <c r="O35" s="308"/>
      <c r="P35" s="308"/>
      <c r="AF35" s="309"/>
    </row>
    <row r="36" spans="1:32" s="307" customFormat="1" ht="41.25" hidden="1" customHeight="1" outlineLevel="1" x14ac:dyDescent="0.2">
      <c r="A36" s="332"/>
      <c r="B36" s="299"/>
      <c r="C36" s="299"/>
      <c r="D36" s="301"/>
      <c r="E36" s="301"/>
      <c r="F36" s="335"/>
      <c r="G36" s="335"/>
      <c r="H36" s="336"/>
      <c r="I36" s="301"/>
      <c r="J36" s="300"/>
      <c r="K36" s="337"/>
      <c r="L36" s="332"/>
      <c r="M36" s="332"/>
      <c r="O36" s="308"/>
      <c r="P36" s="308"/>
      <c r="AF36" s="309"/>
    </row>
    <row r="37" spans="1:32" s="307" customFormat="1" ht="41.25" hidden="1" customHeight="1" outlineLevel="1" x14ac:dyDescent="0.2">
      <c r="A37" s="332"/>
      <c r="B37" s="299"/>
      <c r="C37" s="299"/>
      <c r="D37" s="301"/>
      <c r="E37" s="301"/>
      <c r="F37" s="335"/>
      <c r="G37" s="335"/>
      <c r="H37" s="336"/>
      <c r="I37" s="301"/>
      <c r="J37" s="300"/>
      <c r="K37" s="337"/>
      <c r="L37" s="332"/>
      <c r="M37" s="332"/>
      <c r="O37" s="308"/>
      <c r="P37" s="308"/>
      <c r="AF37" s="309"/>
    </row>
    <row r="38" spans="1:32" s="307" customFormat="1" ht="41.25" hidden="1" customHeight="1" outlineLevel="1" x14ac:dyDescent="0.2">
      <c r="A38" s="332"/>
      <c r="B38" s="299"/>
      <c r="C38" s="299"/>
      <c r="D38" s="301"/>
      <c r="E38" s="301"/>
      <c r="F38" s="335"/>
      <c r="G38" s="335"/>
      <c r="H38" s="336"/>
      <c r="I38" s="301"/>
      <c r="J38" s="300"/>
      <c r="K38" s="337"/>
      <c r="L38" s="332"/>
      <c r="M38" s="332"/>
      <c r="O38" s="308"/>
      <c r="P38" s="308"/>
      <c r="AF38" s="309"/>
    </row>
    <row r="39" spans="1:32" s="307" customFormat="1" ht="41.25" hidden="1" customHeight="1" outlineLevel="1" x14ac:dyDescent="0.2">
      <c r="A39" s="332"/>
      <c r="B39" s="299"/>
      <c r="C39" s="299"/>
      <c r="D39" s="301"/>
      <c r="E39" s="301"/>
      <c r="F39" s="335"/>
      <c r="G39" s="335"/>
      <c r="H39" s="336"/>
      <c r="I39" s="301"/>
      <c r="J39" s="300"/>
      <c r="K39" s="337"/>
      <c r="L39" s="332"/>
      <c r="M39" s="332"/>
      <c r="O39" s="308"/>
      <c r="P39" s="308"/>
      <c r="AF39" s="309"/>
    </row>
    <row r="40" spans="1:32" s="307" customFormat="1" ht="41.25" hidden="1" customHeight="1" outlineLevel="1" x14ac:dyDescent="0.2">
      <c r="A40" s="332"/>
      <c r="B40" s="299"/>
      <c r="C40" s="299"/>
      <c r="D40" s="301"/>
      <c r="E40" s="301"/>
      <c r="F40" s="335"/>
      <c r="G40" s="335"/>
      <c r="H40" s="336"/>
      <c r="I40" s="301"/>
      <c r="J40" s="300"/>
      <c r="K40" s="337"/>
      <c r="L40" s="332"/>
      <c r="M40" s="332"/>
      <c r="O40" s="308"/>
      <c r="P40" s="308"/>
      <c r="AF40" s="309"/>
    </row>
    <row r="41" spans="1:32" s="307" customFormat="1" ht="41.25" hidden="1" customHeight="1" outlineLevel="1" x14ac:dyDescent="0.2">
      <c r="A41" s="332"/>
      <c r="B41" s="299"/>
      <c r="C41" s="299"/>
      <c r="D41" s="301"/>
      <c r="E41" s="301"/>
      <c r="F41" s="335"/>
      <c r="G41" s="335"/>
      <c r="H41" s="336"/>
      <c r="I41" s="301"/>
      <c r="J41" s="300"/>
      <c r="K41" s="337"/>
      <c r="L41" s="332"/>
      <c r="M41" s="332"/>
      <c r="O41" s="308"/>
      <c r="P41" s="308"/>
      <c r="AF41" s="309"/>
    </row>
    <row r="42" spans="1:32" s="307" customFormat="1" ht="41.25" hidden="1" customHeight="1" outlineLevel="1" x14ac:dyDescent="0.2">
      <c r="A42" s="332"/>
      <c r="B42" s="299"/>
      <c r="C42" s="299"/>
      <c r="D42" s="301"/>
      <c r="E42" s="301"/>
      <c r="F42" s="335"/>
      <c r="G42" s="335"/>
      <c r="H42" s="336"/>
      <c r="I42" s="301"/>
      <c r="J42" s="300"/>
      <c r="K42" s="337"/>
      <c r="L42" s="332"/>
      <c r="M42" s="332"/>
      <c r="O42" s="308"/>
      <c r="P42" s="308"/>
      <c r="AF42" s="309"/>
    </row>
    <row r="43" spans="1:32" s="307" customFormat="1" ht="41.25" hidden="1" customHeight="1" outlineLevel="1" x14ac:dyDescent="0.2">
      <c r="A43" s="332"/>
      <c r="B43" s="299"/>
      <c r="C43" s="299"/>
      <c r="D43" s="301"/>
      <c r="E43" s="301"/>
      <c r="F43" s="335"/>
      <c r="G43" s="335"/>
      <c r="H43" s="336"/>
      <c r="I43" s="301"/>
      <c r="J43" s="300"/>
      <c r="K43" s="337"/>
      <c r="L43" s="332"/>
      <c r="M43" s="332"/>
      <c r="O43" s="308"/>
      <c r="P43" s="308"/>
      <c r="AF43" s="309"/>
    </row>
    <row r="44" spans="1:32" s="307" customFormat="1" ht="41.25" hidden="1" customHeight="1" outlineLevel="1" x14ac:dyDescent="0.2">
      <c r="A44" s="332"/>
      <c r="B44" s="299"/>
      <c r="C44" s="299"/>
      <c r="D44" s="301"/>
      <c r="E44" s="301"/>
      <c r="F44" s="335"/>
      <c r="G44" s="335"/>
      <c r="H44" s="336"/>
      <c r="I44" s="301"/>
      <c r="J44" s="300"/>
      <c r="K44" s="337"/>
      <c r="L44" s="332"/>
      <c r="M44" s="332"/>
      <c r="O44" s="308"/>
      <c r="P44" s="308"/>
      <c r="AF44" s="309"/>
    </row>
    <row r="45" spans="1:32" s="307" customFormat="1" ht="41.25" hidden="1" customHeight="1" outlineLevel="1" x14ac:dyDescent="0.2">
      <c r="A45" s="332"/>
      <c r="B45" s="299"/>
      <c r="C45" s="299"/>
      <c r="D45" s="301"/>
      <c r="E45" s="301"/>
      <c r="F45" s="335"/>
      <c r="G45" s="335"/>
      <c r="H45" s="336"/>
      <c r="I45" s="301"/>
      <c r="J45" s="300"/>
      <c r="K45" s="337"/>
      <c r="L45" s="332"/>
      <c r="M45" s="332"/>
      <c r="O45" s="308"/>
      <c r="P45" s="308"/>
      <c r="AF45" s="309"/>
    </row>
    <row r="46" spans="1:32" s="307" customFormat="1" ht="41.25" hidden="1" customHeight="1" outlineLevel="1" x14ac:dyDescent="0.2">
      <c r="A46" s="332"/>
      <c r="B46" s="299"/>
      <c r="C46" s="299"/>
      <c r="D46" s="301"/>
      <c r="E46" s="301"/>
      <c r="F46" s="335"/>
      <c r="G46" s="335"/>
      <c r="H46" s="336"/>
      <c r="I46" s="301"/>
      <c r="J46" s="300"/>
      <c r="K46" s="337"/>
      <c r="L46" s="332"/>
      <c r="M46" s="332"/>
      <c r="O46" s="308"/>
      <c r="P46" s="308"/>
      <c r="AF46" s="309"/>
    </row>
    <row r="47" spans="1:32" s="307" customFormat="1" ht="41.25" hidden="1" customHeight="1" outlineLevel="1" x14ac:dyDescent="0.2">
      <c r="A47" s="332"/>
      <c r="B47" s="299"/>
      <c r="C47" s="299"/>
      <c r="D47" s="301"/>
      <c r="E47" s="301"/>
      <c r="F47" s="335"/>
      <c r="G47" s="335"/>
      <c r="H47" s="336"/>
      <c r="I47" s="301"/>
      <c r="J47" s="300"/>
      <c r="K47" s="337"/>
      <c r="L47" s="332"/>
      <c r="M47" s="332"/>
      <c r="O47" s="308"/>
      <c r="P47" s="308"/>
      <c r="AF47" s="309"/>
    </row>
    <row r="48" spans="1:32" s="307" customFormat="1" ht="41.25" hidden="1" customHeight="1" outlineLevel="1" x14ac:dyDescent="0.2">
      <c r="A48" s="332"/>
      <c r="B48" s="299"/>
      <c r="C48" s="299"/>
      <c r="D48" s="301"/>
      <c r="E48" s="301"/>
      <c r="F48" s="335"/>
      <c r="G48" s="335"/>
      <c r="H48" s="336"/>
      <c r="I48" s="301"/>
      <c r="J48" s="300"/>
      <c r="K48" s="337"/>
      <c r="L48" s="332"/>
      <c r="M48" s="332"/>
      <c r="O48" s="308"/>
      <c r="P48" s="308"/>
      <c r="AF48" s="309"/>
    </row>
    <row r="49" spans="1:32" s="307" customFormat="1" ht="41.25" hidden="1" customHeight="1" outlineLevel="1" x14ac:dyDescent="0.2">
      <c r="A49" s="332"/>
      <c r="B49" s="299"/>
      <c r="C49" s="299"/>
      <c r="D49" s="301"/>
      <c r="E49" s="301"/>
      <c r="F49" s="335"/>
      <c r="G49" s="335"/>
      <c r="H49" s="336"/>
      <c r="I49" s="301"/>
      <c r="J49" s="300"/>
      <c r="K49" s="337"/>
      <c r="L49" s="332"/>
      <c r="M49" s="332"/>
      <c r="O49" s="308"/>
      <c r="P49" s="308"/>
      <c r="AF49" s="309"/>
    </row>
    <row r="50" spans="1:32" s="307" customFormat="1" ht="41.25" hidden="1" customHeight="1" outlineLevel="1" x14ac:dyDescent="0.2">
      <c r="A50" s="332"/>
      <c r="B50" s="299"/>
      <c r="C50" s="299"/>
      <c r="D50" s="301"/>
      <c r="E50" s="301"/>
      <c r="F50" s="335"/>
      <c r="G50" s="335"/>
      <c r="H50" s="336"/>
      <c r="I50" s="301"/>
      <c r="J50" s="300"/>
      <c r="K50" s="337"/>
      <c r="L50" s="332"/>
      <c r="M50" s="332"/>
      <c r="O50" s="308"/>
      <c r="P50" s="308"/>
      <c r="AF50" s="309"/>
    </row>
    <row r="51" spans="1:32" s="307" customFormat="1" ht="41.25" hidden="1" customHeight="1" outlineLevel="1" x14ac:dyDescent="0.2">
      <c r="A51" s="332"/>
      <c r="B51" s="299"/>
      <c r="C51" s="299"/>
      <c r="D51" s="301"/>
      <c r="E51" s="301"/>
      <c r="F51" s="335"/>
      <c r="G51" s="335"/>
      <c r="H51" s="336"/>
      <c r="I51" s="301"/>
      <c r="J51" s="300"/>
      <c r="K51" s="337"/>
      <c r="L51" s="332"/>
      <c r="M51" s="332"/>
      <c r="O51" s="308"/>
      <c r="P51" s="308"/>
      <c r="AF51" s="309"/>
    </row>
    <row r="52" spans="1:32" s="307" customFormat="1" ht="41.25" hidden="1" customHeight="1" outlineLevel="1" x14ac:dyDescent="0.2">
      <c r="A52" s="332"/>
      <c r="B52" s="299"/>
      <c r="C52" s="299"/>
      <c r="D52" s="301"/>
      <c r="E52" s="301"/>
      <c r="F52" s="335"/>
      <c r="G52" s="335"/>
      <c r="H52" s="336"/>
      <c r="I52" s="301"/>
      <c r="J52" s="300"/>
      <c r="K52" s="337"/>
      <c r="L52" s="332"/>
      <c r="M52" s="332"/>
      <c r="O52" s="308"/>
      <c r="P52" s="308"/>
      <c r="AF52" s="309"/>
    </row>
    <row r="53" spans="1:32" s="307" customFormat="1" ht="41.25" hidden="1" customHeight="1" outlineLevel="1" x14ac:dyDescent="0.2">
      <c r="A53" s="332"/>
      <c r="B53" s="299"/>
      <c r="C53" s="299"/>
      <c r="D53" s="301"/>
      <c r="E53" s="301"/>
      <c r="F53" s="335"/>
      <c r="G53" s="335"/>
      <c r="H53" s="336"/>
      <c r="I53" s="301"/>
      <c r="J53" s="300"/>
      <c r="K53" s="337"/>
      <c r="L53" s="332"/>
      <c r="M53" s="332"/>
      <c r="O53" s="308"/>
      <c r="P53" s="308"/>
      <c r="AF53" s="309"/>
    </row>
    <row r="54" spans="1:32" s="307" customFormat="1" ht="41.25" hidden="1" customHeight="1" outlineLevel="1" x14ac:dyDescent="0.2">
      <c r="A54" s="332"/>
      <c r="B54" s="299"/>
      <c r="C54" s="299"/>
      <c r="D54" s="301"/>
      <c r="E54" s="301"/>
      <c r="F54" s="335"/>
      <c r="G54" s="335"/>
      <c r="H54" s="336"/>
      <c r="I54" s="301"/>
      <c r="J54" s="300"/>
      <c r="K54" s="337"/>
      <c r="L54" s="332"/>
      <c r="M54" s="332"/>
      <c r="O54" s="308"/>
      <c r="P54" s="308"/>
      <c r="AF54" s="309"/>
    </row>
    <row r="55" spans="1:32" s="307" customFormat="1" ht="41.25" hidden="1" customHeight="1" outlineLevel="1" x14ac:dyDescent="0.2">
      <c r="A55" s="332"/>
      <c r="B55" s="299"/>
      <c r="C55" s="299"/>
      <c r="D55" s="301"/>
      <c r="E55" s="301"/>
      <c r="F55" s="335"/>
      <c r="G55" s="335"/>
      <c r="H55" s="336"/>
      <c r="I55" s="301"/>
      <c r="J55" s="300"/>
      <c r="K55" s="337"/>
      <c r="L55" s="332"/>
      <c r="M55" s="332"/>
      <c r="O55" s="308"/>
      <c r="P55" s="308"/>
      <c r="AF55" s="309"/>
    </row>
    <row r="56" spans="1:32" s="307" customFormat="1" ht="41.25" hidden="1" customHeight="1" outlineLevel="1" x14ac:dyDescent="0.2">
      <c r="A56" s="332"/>
      <c r="B56" s="299"/>
      <c r="C56" s="299"/>
      <c r="D56" s="301"/>
      <c r="E56" s="301"/>
      <c r="F56" s="335"/>
      <c r="G56" s="335"/>
      <c r="H56" s="336"/>
      <c r="I56" s="301"/>
      <c r="J56" s="300"/>
      <c r="K56" s="337"/>
      <c r="L56" s="332"/>
      <c r="M56" s="332"/>
      <c r="O56" s="308"/>
      <c r="P56" s="308"/>
      <c r="AF56" s="309"/>
    </row>
    <row r="57" spans="1:32" s="307" customFormat="1" ht="41.25" hidden="1" customHeight="1" outlineLevel="1" x14ac:dyDescent="0.2">
      <c r="A57" s="332"/>
      <c r="B57" s="299"/>
      <c r="C57" s="299"/>
      <c r="D57" s="301"/>
      <c r="E57" s="301"/>
      <c r="F57" s="335"/>
      <c r="G57" s="335"/>
      <c r="H57" s="336"/>
      <c r="I57" s="301"/>
      <c r="J57" s="300"/>
      <c r="K57" s="337"/>
      <c r="L57" s="332"/>
      <c r="M57" s="332"/>
      <c r="O57" s="308"/>
      <c r="P57" s="308"/>
      <c r="AF57" s="309"/>
    </row>
    <row r="58" spans="1:32" s="307" customFormat="1" ht="41.25" hidden="1" customHeight="1" outlineLevel="1" x14ac:dyDescent="0.2">
      <c r="A58" s="332"/>
      <c r="B58" s="299"/>
      <c r="C58" s="299"/>
      <c r="D58" s="301"/>
      <c r="E58" s="301"/>
      <c r="F58" s="335"/>
      <c r="G58" s="335"/>
      <c r="H58" s="336"/>
      <c r="I58" s="301"/>
      <c r="J58" s="300"/>
      <c r="K58" s="337"/>
      <c r="L58" s="332"/>
      <c r="M58" s="332"/>
      <c r="O58" s="308"/>
      <c r="P58" s="308"/>
      <c r="AF58" s="309"/>
    </row>
    <row r="59" spans="1:32" s="307" customFormat="1" ht="41.25" hidden="1" customHeight="1" outlineLevel="1" x14ac:dyDescent="0.2">
      <c r="A59" s="332"/>
      <c r="B59" s="299"/>
      <c r="C59" s="299"/>
      <c r="D59" s="301"/>
      <c r="E59" s="301"/>
      <c r="F59" s="335"/>
      <c r="G59" s="335"/>
      <c r="H59" s="336"/>
      <c r="I59" s="301"/>
      <c r="J59" s="300"/>
      <c r="K59" s="337"/>
      <c r="L59" s="332"/>
      <c r="M59" s="332"/>
      <c r="O59" s="308"/>
      <c r="P59" s="308"/>
      <c r="AF59" s="309"/>
    </row>
    <row r="60" spans="1:32" s="307" customFormat="1" ht="41.25" hidden="1" customHeight="1" outlineLevel="1" x14ac:dyDescent="0.2">
      <c r="A60" s="332"/>
      <c r="B60" s="299"/>
      <c r="C60" s="299"/>
      <c r="D60" s="301"/>
      <c r="E60" s="301"/>
      <c r="F60" s="335"/>
      <c r="G60" s="335"/>
      <c r="H60" s="336"/>
      <c r="I60" s="301"/>
      <c r="J60" s="300"/>
      <c r="K60" s="337"/>
      <c r="L60" s="332"/>
      <c r="M60" s="332"/>
      <c r="O60" s="308"/>
      <c r="P60" s="308"/>
      <c r="AF60" s="309"/>
    </row>
    <row r="61" spans="1:32" s="307" customFormat="1" ht="41.25" hidden="1" customHeight="1" outlineLevel="1" x14ac:dyDescent="0.2">
      <c r="A61" s="332"/>
      <c r="B61" s="299"/>
      <c r="C61" s="299"/>
      <c r="D61" s="301"/>
      <c r="E61" s="301"/>
      <c r="F61" s="335"/>
      <c r="G61" s="335"/>
      <c r="H61" s="336"/>
      <c r="I61" s="301"/>
      <c r="J61" s="300"/>
      <c r="K61" s="337"/>
      <c r="L61" s="332"/>
      <c r="M61" s="332"/>
      <c r="O61" s="308"/>
      <c r="P61" s="308"/>
      <c r="AF61" s="309"/>
    </row>
    <row r="62" spans="1:32" s="307" customFormat="1" ht="41.25" hidden="1" customHeight="1" outlineLevel="1" x14ac:dyDescent="0.2">
      <c r="A62" s="332"/>
      <c r="B62" s="299"/>
      <c r="C62" s="299"/>
      <c r="D62" s="301"/>
      <c r="E62" s="301"/>
      <c r="F62" s="335"/>
      <c r="G62" s="335"/>
      <c r="H62" s="336"/>
      <c r="I62" s="301"/>
      <c r="J62" s="300"/>
      <c r="K62" s="337"/>
      <c r="L62" s="332"/>
      <c r="M62" s="332"/>
      <c r="O62" s="308"/>
      <c r="P62" s="308"/>
      <c r="AF62" s="309"/>
    </row>
    <row r="63" spans="1:32" s="307" customFormat="1" ht="41.25" hidden="1" customHeight="1" outlineLevel="1" x14ac:dyDescent="0.2">
      <c r="A63" s="332"/>
      <c r="B63" s="299"/>
      <c r="C63" s="299"/>
      <c r="D63" s="301"/>
      <c r="E63" s="301"/>
      <c r="F63" s="335"/>
      <c r="G63" s="335"/>
      <c r="H63" s="336"/>
      <c r="I63" s="301"/>
      <c r="J63" s="300"/>
      <c r="K63" s="337"/>
      <c r="L63" s="332"/>
      <c r="M63" s="332"/>
      <c r="O63" s="308"/>
      <c r="P63" s="308"/>
      <c r="AF63" s="309"/>
    </row>
    <row r="64" spans="1:32" s="307" customFormat="1" ht="41.25" hidden="1" customHeight="1" outlineLevel="1" x14ac:dyDescent="0.2">
      <c r="A64" s="332"/>
      <c r="B64" s="299"/>
      <c r="C64" s="299"/>
      <c r="D64" s="301"/>
      <c r="E64" s="301"/>
      <c r="F64" s="335"/>
      <c r="G64" s="335"/>
      <c r="H64" s="336"/>
      <c r="I64" s="301"/>
      <c r="J64" s="300"/>
      <c r="K64" s="337"/>
      <c r="L64" s="332"/>
      <c r="M64" s="332"/>
      <c r="O64" s="308"/>
      <c r="P64" s="308"/>
      <c r="AF64" s="309"/>
    </row>
    <row r="65" spans="1:32" s="307" customFormat="1" ht="41.25" hidden="1" customHeight="1" outlineLevel="1" x14ac:dyDescent="0.2">
      <c r="A65" s="332"/>
      <c r="B65" s="299"/>
      <c r="C65" s="299"/>
      <c r="D65" s="301"/>
      <c r="E65" s="301"/>
      <c r="F65" s="335"/>
      <c r="G65" s="335"/>
      <c r="H65" s="336"/>
      <c r="I65" s="301"/>
      <c r="J65" s="300"/>
      <c r="K65" s="337"/>
      <c r="L65" s="332"/>
      <c r="M65" s="332"/>
      <c r="O65" s="308"/>
      <c r="P65" s="308"/>
      <c r="AF65" s="309"/>
    </row>
    <row r="66" spans="1:32" s="307" customFormat="1" ht="41.25" hidden="1" customHeight="1" outlineLevel="1" x14ac:dyDescent="0.2">
      <c r="A66" s="332"/>
      <c r="B66" s="299"/>
      <c r="C66" s="299"/>
      <c r="D66" s="301"/>
      <c r="E66" s="301"/>
      <c r="F66" s="335"/>
      <c r="G66" s="335"/>
      <c r="H66" s="336"/>
      <c r="I66" s="301"/>
      <c r="J66" s="300"/>
      <c r="K66" s="337"/>
      <c r="L66" s="332"/>
      <c r="M66" s="332"/>
      <c r="O66" s="308"/>
      <c r="P66" s="308"/>
      <c r="AF66" s="309"/>
    </row>
    <row r="67" spans="1:32" s="307" customFormat="1" ht="41.25" hidden="1" customHeight="1" outlineLevel="1" x14ac:dyDescent="0.2">
      <c r="A67" s="332"/>
      <c r="B67" s="299"/>
      <c r="C67" s="299"/>
      <c r="D67" s="301"/>
      <c r="E67" s="301"/>
      <c r="F67" s="335"/>
      <c r="G67" s="335"/>
      <c r="H67" s="336"/>
      <c r="I67" s="301"/>
      <c r="J67" s="300"/>
      <c r="K67" s="337"/>
      <c r="L67" s="332"/>
      <c r="M67" s="332"/>
      <c r="O67" s="308"/>
      <c r="P67" s="308"/>
      <c r="AF67" s="309"/>
    </row>
    <row r="68" spans="1:32" s="307" customFormat="1" ht="41.25" hidden="1" customHeight="1" outlineLevel="1" x14ac:dyDescent="0.2">
      <c r="A68" s="332"/>
      <c r="B68" s="299"/>
      <c r="C68" s="299"/>
      <c r="D68" s="301"/>
      <c r="E68" s="301"/>
      <c r="F68" s="335"/>
      <c r="G68" s="335"/>
      <c r="H68" s="336"/>
      <c r="I68" s="301"/>
      <c r="J68" s="300"/>
      <c r="K68" s="337"/>
      <c r="L68" s="332"/>
      <c r="M68" s="332"/>
      <c r="O68" s="308"/>
      <c r="P68" s="308"/>
      <c r="AF68" s="309"/>
    </row>
    <row r="69" spans="1:32" s="307" customFormat="1" ht="41.25" hidden="1" customHeight="1" outlineLevel="1" x14ac:dyDescent="0.2">
      <c r="A69" s="332"/>
      <c r="B69" s="299"/>
      <c r="C69" s="299"/>
      <c r="D69" s="301"/>
      <c r="E69" s="301"/>
      <c r="F69" s="335"/>
      <c r="G69" s="335"/>
      <c r="H69" s="336"/>
      <c r="I69" s="301"/>
      <c r="J69" s="300"/>
      <c r="K69" s="337"/>
      <c r="L69" s="332"/>
      <c r="M69" s="332"/>
      <c r="O69" s="308"/>
      <c r="P69" s="308"/>
      <c r="AF69" s="309"/>
    </row>
    <row r="70" spans="1:32" s="307" customFormat="1" ht="41.25" hidden="1" customHeight="1" outlineLevel="1" x14ac:dyDescent="0.2">
      <c r="A70" s="332"/>
      <c r="B70" s="299"/>
      <c r="C70" s="299"/>
      <c r="D70" s="301"/>
      <c r="E70" s="301"/>
      <c r="F70" s="335"/>
      <c r="G70" s="335"/>
      <c r="H70" s="336"/>
      <c r="I70" s="301"/>
      <c r="J70" s="300"/>
      <c r="K70" s="337"/>
      <c r="L70" s="332"/>
      <c r="M70" s="332"/>
      <c r="O70" s="308"/>
      <c r="P70" s="308"/>
      <c r="AF70" s="309"/>
    </row>
    <row r="71" spans="1:32" s="307" customFormat="1" ht="41.25" hidden="1" customHeight="1" outlineLevel="1" x14ac:dyDescent="0.2">
      <c r="A71" s="332"/>
      <c r="B71" s="299"/>
      <c r="C71" s="299"/>
      <c r="D71" s="301"/>
      <c r="E71" s="301"/>
      <c r="F71" s="335"/>
      <c r="G71" s="335"/>
      <c r="H71" s="336"/>
      <c r="I71" s="301"/>
      <c r="J71" s="300"/>
      <c r="K71" s="337"/>
      <c r="L71" s="332"/>
      <c r="M71" s="332"/>
      <c r="O71" s="308"/>
      <c r="P71" s="308"/>
      <c r="AF71" s="309"/>
    </row>
    <row r="72" spans="1:32" s="307" customFormat="1" ht="41.25" hidden="1" customHeight="1" outlineLevel="1" x14ac:dyDescent="0.2">
      <c r="A72" s="332"/>
      <c r="B72" s="299"/>
      <c r="C72" s="299"/>
      <c r="D72" s="301"/>
      <c r="E72" s="301"/>
      <c r="F72" s="335"/>
      <c r="G72" s="335"/>
      <c r="H72" s="336"/>
      <c r="I72" s="301"/>
      <c r="J72" s="300"/>
      <c r="K72" s="337"/>
      <c r="L72" s="332"/>
      <c r="M72" s="332"/>
      <c r="O72" s="308"/>
      <c r="P72" s="308"/>
      <c r="AF72" s="309"/>
    </row>
    <row r="73" spans="1:32" s="307" customFormat="1" ht="41.25" hidden="1" customHeight="1" outlineLevel="1" x14ac:dyDescent="0.2">
      <c r="A73" s="332"/>
      <c r="B73" s="299"/>
      <c r="C73" s="299"/>
      <c r="D73" s="301"/>
      <c r="E73" s="301"/>
      <c r="F73" s="335"/>
      <c r="G73" s="335"/>
      <c r="H73" s="336"/>
      <c r="I73" s="301"/>
      <c r="J73" s="300"/>
      <c r="K73" s="337"/>
      <c r="L73" s="332"/>
      <c r="M73" s="332"/>
      <c r="O73" s="308"/>
      <c r="P73" s="308"/>
      <c r="AF73" s="309"/>
    </row>
    <row r="74" spans="1:32" s="307" customFormat="1" ht="41.25" hidden="1" customHeight="1" outlineLevel="1" x14ac:dyDescent="0.2">
      <c r="A74" s="332"/>
      <c r="B74" s="299"/>
      <c r="C74" s="299"/>
      <c r="D74" s="301"/>
      <c r="E74" s="301"/>
      <c r="F74" s="335"/>
      <c r="G74" s="335"/>
      <c r="H74" s="336"/>
      <c r="I74" s="301"/>
      <c r="J74" s="300"/>
      <c r="K74" s="337"/>
      <c r="L74" s="332"/>
      <c r="M74" s="332"/>
      <c r="O74" s="308"/>
      <c r="P74" s="308"/>
      <c r="AF74" s="309"/>
    </row>
    <row r="75" spans="1:32" s="307" customFormat="1" ht="41.25" hidden="1" customHeight="1" outlineLevel="1" x14ac:dyDescent="0.2">
      <c r="A75" s="332"/>
      <c r="B75" s="299"/>
      <c r="C75" s="299"/>
      <c r="D75" s="301"/>
      <c r="E75" s="301"/>
      <c r="F75" s="335"/>
      <c r="G75" s="335"/>
      <c r="H75" s="336"/>
      <c r="I75" s="301"/>
      <c r="J75" s="300"/>
      <c r="K75" s="337"/>
      <c r="L75" s="332"/>
      <c r="M75" s="332"/>
      <c r="O75" s="308"/>
      <c r="P75" s="308"/>
      <c r="AF75" s="309"/>
    </row>
    <row r="76" spans="1:32" s="307" customFormat="1" ht="41.25" hidden="1" customHeight="1" outlineLevel="1" x14ac:dyDescent="0.2">
      <c r="A76" s="332"/>
      <c r="B76" s="299"/>
      <c r="C76" s="299"/>
      <c r="D76" s="301"/>
      <c r="E76" s="301"/>
      <c r="F76" s="335"/>
      <c r="G76" s="335"/>
      <c r="H76" s="336"/>
      <c r="I76" s="301"/>
      <c r="J76" s="300"/>
      <c r="K76" s="337"/>
      <c r="L76" s="332"/>
      <c r="M76" s="332"/>
      <c r="O76" s="308"/>
      <c r="P76" s="308"/>
      <c r="AF76" s="309"/>
    </row>
    <row r="77" spans="1:32" s="307" customFormat="1" ht="41.25" hidden="1" customHeight="1" outlineLevel="1" x14ac:dyDescent="0.2">
      <c r="A77" s="332"/>
      <c r="B77" s="299"/>
      <c r="C77" s="299"/>
      <c r="D77" s="301"/>
      <c r="E77" s="301"/>
      <c r="F77" s="335"/>
      <c r="G77" s="335"/>
      <c r="H77" s="336"/>
      <c r="I77" s="301"/>
      <c r="J77" s="300"/>
      <c r="K77" s="337"/>
      <c r="L77" s="332"/>
      <c r="M77" s="332"/>
      <c r="O77" s="308"/>
      <c r="P77" s="308"/>
      <c r="AF77" s="309"/>
    </row>
    <row r="78" spans="1:32" s="307" customFormat="1" ht="41.25" hidden="1" customHeight="1" outlineLevel="1" x14ac:dyDescent="0.2">
      <c r="A78" s="332"/>
      <c r="B78" s="299"/>
      <c r="C78" s="299"/>
      <c r="D78" s="301"/>
      <c r="E78" s="301"/>
      <c r="F78" s="335"/>
      <c r="G78" s="335"/>
      <c r="H78" s="336"/>
      <c r="I78" s="301"/>
      <c r="J78" s="300"/>
      <c r="K78" s="337"/>
      <c r="L78" s="332"/>
      <c r="M78" s="332"/>
      <c r="O78" s="308"/>
      <c r="P78" s="308"/>
      <c r="AF78" s="309"/>
    </row>
    <row r="79" spans="1:32" s="307" customFormat="1" ht="41.25" hidden="1" customHeight="1" outlineLevel="1" x14ac:dyDescent="0.2">
      <c r="A79" s="332"/>
      <c r="B79" s="299"/>
      <c r="C79" s="299"/>
      <c r="D79" s="301"/>
      <c r="E79" s="301"/>
      <c r="F79" s="335"/>
      <c r="G79" s="335"/>
      <c r="H79" s="336"/>
      <c r="I79" s="301"/>
      <c r="J79" s="300"/>
      <c r="K79" s="337"/>
      <c r="L79" s="332"/>
      <c r="M79" s="332"/>
      <c r="O79" s="308"/>
      <c r="P79" s="308"/>
      <c r="AF79" s="309"/>
    </row>
    <row r="80" spans="1:32" s="307" customFormat="1" ht="41.25" hidden="1" customHeight="1" outlineLevel="1" x14ac:dyDescent="0.2">
      <c r="A80" s="332"/>
      <c r="B80" s="299"/>
      <c r="C80" s="299"/>
      <c r="D80" s="301"/>
      <c r="E80" s="301"/>
      <c r="F80" s="335"/>
      <c r="G80" s="335"/>
      <c r="H80" s="336"/>
      <c r="I80" s="301"/>
      <c r="J80" s="300"/>
      <c r="K80" s="337"/>
      <c r="L80" s="332"/>
      <c r="M80" s="332"/>
      <c r="O80" s="308"/>
      <c r="P80" s="308"/>
      <c r="AF80" s="309"/>
    </row>
    <row r="81" spans="1:32" s="307" customFormat="1" ht="41.25" hidden="1" customHeight="1" outlineLevel="1" x14ac:dyDescent="0.2">
      <c r="A81" s="332"/>
      <c r="B81" s="299"/>
      <c r="C81" s="299"/>
      <c r="D81" s="301"/>
      <c r="E81" s="301"/>
      <c r="F81" s="335"/>
      <c r="G81" s="335"/>
      <c r="H81" s="336"/>
      <c r="I81" s="301"/>
      <c r="J81" s="300"/>
      <c r="K81" s="337"/>
      <c r="L81" s="332"/>
      <c r="M81" s="332"/>
      <c r="O81" s="308"/>
      <c r="P81" s="308"/>
      <c r="AF81" s="309"/>
    </row>
    <row r="82" spans="1:32" s="307" customFormat="1" ht="41.25" hidden="1" customHeight="1" outlineLevel="1" x14ac:dyDescent="0.2">
      <c r="A82" s="332"/>
      <c r="B82" s="299"/>
      <c r="C82" s="299"/>
      <c r="D82" s="301"/>
      <c r="E82" s="301"/>
      <c r="F82" s="335"/>
      <c r="G82" s="335"/>
      <c r="H82" s="336"/>
      <c r="I82" s="301"/>
      <c r="J82" s="300"/>
      <c r="K82" s="337"/>
      <c r="L82" s="332"/>
      <c r="M82" s="332"/>
      <c r="O82" s="308"/>
      <c r="P82" s="308"/>
      <c r="AF82" s="309"/>
    </row>
    <row r="83" spans="1:32" s="307" customFormat="1" ht="41.25" hidden="1" customHeight="1" outlineLevel="1" x14ac:dyDescent="0.2">
      <c r="A83" s="332"/>
      <c r="B83" s="299"/>
      <c r="C83" s="299"/>
      <c r="D83" s="301"/>
      <c r="E83" s="301"/>
      <c r="F83" s="335"/>
      <c r="G83" s="335"/>
      <c r="H83" s="336"/>
      <c r="I83" s="301"/>
      <c r="J83" s="300"/>
      <c r="K83" s="337"/>
      <c r="L83" s="332"/>
      <c r="M83" s="332"/>
      <c r="O83" s="308"/>
      <c r="P83" s="308"/>
      <c r="AF83" s="309"/>
    </row>
    <row r="84" spans="1:32" s="307" customFormat="1" ht="41.25" hidden="1" customHeight="1" outlineLevel="1" x14ac:dyDescent="0.2">
      <c r="A84" s="332"/>
      <c r="B84" s="299"/>
      <c r="C84" s="299"/>
      <c r="D84" s="301"/>
      <c r="E84" s="301"/>
      <c r="F84" s="335"/>
      <c r="G84" s="335"/>
      <c r="H84" s="336"/>
      <c r="I84" s="301"/>
      <c r="J84" s="300"/>
      <c r="K84" s="337"/>
      <c r="L84" s="332"/>
      <c r="M84" s="332"/>
      <c r="O84" s="308"/>
      <c r="P84" s="308"/>
      <c r="AF84" s="309"/>
    </row>
    <row r="85" spans="1:32" s="307" customFormat="1" ht="41.25" hidden="1" customHeight="1" outlineLevel="1" x14ac:dyDescent="0.2">
      <c r="A85" s="332"/>
      <c r="B85" s="299"/>
      <c r="C85" s="299"/>
      <c r="D85" s="301"/>
      <c r="E85" s="301"/>
      <c r="F85" s="335"/>
      <c r="G85" s="335"/>
      <c r="H85" s="336"/>
      <c r="I85" s="301"/>
      <c r="J85" s="300"/>
      <c r="K85" s="337"/>
      <c r="L85" s="332"/>
      <c r="M85" s="332"/>
      <c r="O85" s="308"/>
      <c r="P85" s="308"/>
      <c r="AF85" s="309"/>
    </row>
    <row r="86" spans="1:32" s="307" customFormat="1" ht="41.25" hidden="1" customHeight="1" outlineLevel="1" x14ac:dyDescent="0.2">
      <c r="A86" s="332"/>
      <c r="B86" s="299"/>
      <c r="C86" s="299"/>
      <c r="D86" s="301"/>
      <c r="E86" s="301"/>
      <c r="F86" s="335"/>
      <c r="G86" s="335"/>
      <c r="H86" s="336"/>
      <c r="I86" s="301"/>
      <c r="J86" s="300"/>
      <c r="K86" s="337"/>
      <c r="L86" s="332"/>
      <c r="M86" s="332"/>
      <c r="O86" s="308"/>
      <c r="P86" s="308"/>
      <c r="AF86" s="309"/>
    </row>
    <row r="87" spans="1:32" s="307" customFormat="1" ht="41.25" hidden="1" customHeight="1" outlineLevel="1" x14ac:dyDescent="0.2">
      <c r="A87" s="332"/>
      <c r="B87" s="299"/>
      <c r="C87" s="299"/>
      <c r="D87" s="301"/>
      <c r="E87" s="301"/>
      <c r="F87" s="335"/>
      <c r="G87" s="335"/>
      <c r="H87" s="336"/>
      <c r="I87" s="301"/>
      <c r="J87" s="300"/>
      <c r="K87" s="337"/>
      <c r="L87" s="332"/>
      <c r="M87" s="332"/>
      <c r="O87" s="308"/>
      <c r="P87" s="308"/>
      <c r="AF87" s="309"/>
    </row>
    <row r="88" spans="1:32" s="307" customFormat="1" ht="41.25" hidden="1" customHeight="1" outlineLevel="1" x14ac:dyDescent="0.2">
      <c r="A88" s="332"/>
      <c r="B88" s="299"/>
      <c r="C88" s="299"/>
      <c r="D88" s="301"/>
      <c r="E88" s="301"/>
      <c r="F88" s="335"/>
      <c r="G88" s="335"/>
      <c r="H88" s="336"/>
      <c r="I88" s="301"/>
      <c r="J88" s="300"/>
      <c r="K88" s="337"/>
      <c r="L88" s="332"/>
      <c r="M88" s="332"/>
      <c r="O88" s="308"/>
      <c r="P88" s="308"/>
      <c r="AF88" s="309"/>
    </row>
    <row r="89" spans="1:32" s="307" customFormat="1" ht="41.25" hidden="1" customHeight="1" outlineLevel="1" x14ac:dyDescent="0.2">
      <c r="A89" s="332"/>
      <c r="B89" s="299"/>
      <c r="C89" s="299"/>
      <c r="D89" s="301"/>
      <c r="E89" s="301"/>
      <c r="F89" s="335"/>
      <c r="G89" s="335"/>
      <c r="H89" s="336"/>
      <c r="I89" s="301"/>
      <c r="J89" s="300"/>
      <c r="K89" s="337"/>
      <c r="L89" s="332"/>
      <c r="M89" s="332"/>
      <c r="O89" s="308"/>
      <c r="P89" s="308"/>
      <c r="AF89" s="309"/>
    </row>
    <row r="90" spans="1:32" s="307" customFormat="1" ht="41.25" hidden="1" customHeight="1" outlineLevel="1" x14ac:dyDescent="0.2">
      <c r="A90" s="332"/>
      <c r="B90" s="299"/>
      <c r="C90" s="299"/>
      <c r="D90" s="301"/>
      <c r="E90" s="301"/>
      <c r="F90" s="335"/>
      <c r="G90" s="335"/>
      <c r="H90" s="336"/>
      <c r="I90" s="301"/>
      <c r="J90" s="300"/>
      <c r="K90" s="337"/>
      <c r="L90" s="332"/>
      <c r="M90" s="332"/>
      <c r="O90" s="308"/>
      <c r="P90" s="308"/>
      <c r="AF90" s="309"/>
    </row>
    <row r="91" spans="1:32" s="307" customFormat="1" ht="41.25" hidden="1" customHeight="1" outlineLevel="1" x14ac:dyDescent="0.2">
      <c r="A91" s="332"/>
      <c r="B91" s="299"/>
      <c r="C91" s="299"/>
      <c r="D91" s="301"/>
      <c r="E91" s="301"/>
      <c r="F91" s="335"/>
      <c r="G91" s="335"/>
      <c r="H91" s="336"/>
      <c r="I91" s="301"/>
      <c r="J91" s="300"/>
      <c r="K91" s="337"/>
      <c r="L91" s="332"/>
      <c r="M91" s="332"/>
      <c r="O91" s="308"/>
      <c r="P91" s="308"/>
      <c r="AF91" s="309"/>
    </row>
    <row r="92" spans="1:32" s="307" customFormat="1" ht="41.25" hidden="1" customHeight="1" outlineLevel="1" x14ac:dyDescent="0.2">
      <c r="A92" s="332"/>
      <c r="B92" s="299"/>
      <c r="C92" s="299"/>
      <c r="D92" s="301"/>
      <c r="E92" s="301"/>
      <c r="F92" s="335"/>
      <c r="G92" s="335"/>
      <c r="H92" s="336"/>
      <c r="I92" s="301"/>
      <c r="J92" s="300"/>
      <c r="K92" s="337"/>
      <c r="L92" s="332"/>
      <c r="M92" s="332"/>
      <c r="O92" s="308"/>
      <c r="P92" s="308"/>
      <c r="AF92" s="309"/>
    </row>
    <row r="93" spans="1:32" s="307" customFormat="1" ht="41.25" hidden="1" customHeight="1" outlineLevel="1" x14ac:dyDescent="0.2">
      <c r="A93" s="332"/>
      <c r="B93" s="299"/>
      <c r="C93" s="299"/>
      <c r="D93" s="301"/>
      <c r="E93" s="301"/>
      <c r="F93" s="335"/>
      <c r="G93" s="335"/>
      <c r="H93" s="336"/>
      <c r="I93" s="301"/>
      <c r="J93" s="300"/>
      <c r="K93" s="337"/>
      <c r="L93" s="332"/>
      <c r="M93" s="332"/>
      <c r="O93" s="308"/>
      <c r="P93" s="308"/>
      <c r="AF93" s="309"/>
    </row>
    <row r="94" spans="1:32" s="307" customFormat="1" ht="41.25" hidden="1" customHeight="1" outlineLevel="1" x14ac:dyDescent="0.2">
      <c r="A94" s="332"/>
      <c r="B94" s="299"/>
      <c r="C94" s="299"/>
      <c r="D94" s="301"/>
      <c r="E94" s="301"/>
      <c r="F94" s="335"/>
      <c r="G94" s="335"/>
      <c r="H94" s="336"/>
      <c r="I94" s="301"/>
      <c r="J94" s="300"/>
      <c r="K94" s="337"/>
      <c r="L94" s="332"/>
      <c r="M94" s="332"/>
      <c r="O94" s="308"/>
      <c r="P94" s="308"/>
      <c r="AF94" s="309"/>
    </row>
    <row r="95" spans="1:32" s="307" customFormat="1" ht="41.25" hidden="1" customHeight="1" outlineLevel="1" x14ac:dyDescent="0.2">
      <c r="A95" s="332"/>
      <c r="B95" s="299"/>
      <c r="C95" s="299"/>
      <c r="D95" s="301"/>
      <c r="E95" s="301"/>
      <c r="F95" s="335"/>
      <c r="G95" s="335"/>
      <c r="H95" s="336"/>
      <c r="I95" s="301"/>
      <c r="J95" s="300"/>
      <c r="K95" s="337"/>
      <c r="L95" s="332"/>
      <c r="M95" s="332"/>
      <c r="O95" s="308"/>
      <c r="P95" s="308"/>
      <c r="AF95" s="309"/>
    </row>
    <row r="96" spans="1:32" s="307" customFormat="1" ht="41.25" hidden="1" customHeight="1" outlineLevel="1" x14ac:dyDescent="0.2">
      <c r="A96" s="332"/>
      <c r="B96" s="299"/>
      <c r="C96" s="299"/>
      <c r="D96" s="301"/>
      <c r="E96" s="301"/>
      <c r="F96" s="335"/>
      <c r="G96" s="335"/>
      <c r="H96" s="336"/>
      <c r="I96" s="301"/>
      <c r="J96" s="300"/>
      <c r="K96" s="337"/>
      <c r="L96" s="332"/>
      <c r="M96" s="332"/>
      <c r="O96" s="308"/>
      <c r="P96" s="308"/>
      <c r="AF96" s="309"/>
    </row>
    <row r="97" spans="1:32" s="307" customFormat="1" ht="41.25" hidden="1" customHeight="1" outlineLevel="1" x14ac:dyDescent="0.2">
      <c r="A97" s="332"/>
      <c r="B97" s="299"/>
      <c r="C97" s="299"/>
      <c r="D97" s="301"/>
      <c r="E97" s="301"/>
      <c r="F97" s="335"/>
      <c r="G97" s="335"/>
      <c r="H97" s="336"/>
      <c r="I97" s="301"/>
      <c r="J97" s="300"/>
      <c r="K97" s="337"/>
      <c r="L97" s="332"/>
      <c r="M97" s="332"/>
      <c r="O97" s="308"/>
      <c r="P97" s="308"/>
      <c r="AF97" s="309"/>
    </row>
    <row r="98" spans="1:32" s="307" customFormat="1" ht="41.25" hidden="1" customHeight="1" outlineLevel="1" x14ac:dyDescent="0.2">
      <c r="A98" s="332"/>
      <c r="B98" s="299"/>
      <c r="C98" s="299"/>
      <c r="D98" s="301"/>
      <c r="E98" s="301"/>
      <c r="F98" s="335"/>
      <c r="G98" s="335"/>
      <c r="H98" s="336"/>
      <c r="I98" s="301"/>
      <c r="J98" s="300"/>
      <c r="K98" s="337"/>
      <c r="L98" s="332"/>
      <c r="M98" s="332"/>
      <c r="O98" s="308"/>
      <c r="P98" s="308"/>
      <c r="AF98" s="309"/>
    </row>
    <row r="99" spans="1:32" s="307" customFormat="1" ht="41.25" hidden="1" customHeight="1" outlineLevel="1" x14ac:dyDescent="0.2">
      <c r="A99" s="332"/>
      <c r="B99" s="299"/>
      <c r="C99" s="299"/>
      <c r="D99" s="301"/>
      <c r="E99" s="301"/>
      <c r="F99" s="335"/>
      <c r="G99" s="335"/>
      <c r="H99" s="336"/>
      <c r="I99" s="301"/>
      <c r="J99" s="300"/>
      <c r="K99" s="337"/>
      <c r="L99" s="332"/>
      <c r="M99" s="332"/>
      <c r="O99" s="308"/>
      <c r="P99" s="308"/>
      <c r="AF99" s="309"/>
    </row>
    <row r="100" spans="1:32" s="307" customFormat="1" ht="41.25" hidden="1" customHeight="1" outlineLevel="1" x14ac:dyDescent="0.2">
      <c r="A100" s="332"/>
      <c r="B100" s="299"/>
      <c r="C100" s="299"/>
      <c r="D100" s="301"/>
      <c r="E100" s="301"/>
      <c r="F100" s="335"/>
      <c r="G100" s="335"/>
      <c r="H100" s="336"/>
      <c r="I100" s="301"/>
      <c r="J100" s="300"/>
      <c r="K100" s="337"/>
      <c r="L100" s="332"/>
      <c r="M100" s="332"/>
      <c r="O100" s="308"/>
      <c r="P100" s="308"/>
      <c r="AF100" s="309"/>
    </row>
    <row r="101" spans="1:32" s="307" customFormat="1" ht="41.25" hidden="1" customHeight="1" outlineLevel="1" x14ac:dyDescent="0.2">
      <c r="A101" s="332"/>
      <c r="B101" s="299"/>
      <c r="C101" s="299"/>
      <c r="D101" s="301"/>
      <c r="E101" s="301"/>
      <c r="F101" s="335"/>
      <c r="G101" s="335"/>
      <c r="H101" s="336"/>
      <c r="I101" s="301"/>
      <c r="J101" s="300"/>
      <c r="K101" s="337"/>
      <c r="L101" s="332"/>
      <c r="M101" s="332"/>
      <c r="O101" s="308"/>
      <c r="P101" s="308"/>
      <c r="AF101" s="309"/>
    </row>
    <row r="102" spans="1:32" s="307" customFormat="1" ht="41.25" hidden="1" customHeight="1" outlineLevel="1" x14ac:dyDescent="0.2">
      <c r="A102" s="332"/>
      <c r="B102" s="299"/>
      <c r="C102" s="299"/>
      <c r="D102" s="301"/>
      <c r="E102" s="301"/>
      <c r="F102" s="335"/>
      <c r="G102" s="335"/>
      <c r="H102" s="336"/>
      <c r="I102" s="301"/>
      <c r="J102" s="300"/>
      <c r="K102" s="337"/>
      <c r="L102" s="332"/>
      <c r="M102" s="332"/>
      <c r="O102" s="308"/>
      <c r="P102" s="308"/>
      <c r="AF102" s="309"/>
    </row>
    <row r="103" spans="1:32" s="307" customFormat="1" ht="41.25" hidden="1" customHeight="1" outlineLevel="1" x14ac:dyDescent="0.2">
      <c r="A103" s="332"/>
      <c r="B103" s="299"/>
      <c r="C103" s="299"/>
      <c r="D103" s="301"/>
      <c r="E103" s="301"/>
      <c r="F103" s="335"/>
      <c r="G103" s="335"/>
      <c r="H103" s="336"/>
      <c r="I103" s="301"/>
      <c r="J103" s="300"/>
      <c r="K103" s="337"/>
      <c r="L103" s="332"/>
      <c r="M103" s="332"/>
      <c r="O103" s="308"/>
      <c r="P103" s="308"/>
      <c r="AF103" s="309"/>
    </row>
    <row r="104" spans="1:32" s="307" customFormat="1" ht="41.25" hidden="1" customHeight="1" outlineLevel="1" x14ac:dyDescent="0.2">
      <c r="A104" s="332"/>
      <c r="B104" s="299"/>
      <c r="C104" s="299"/>
      <c r="D104" s="301"/>
      <c r="E104" s="301"/>
      <c r="F104" s="335"/>
      <c r="G104" s="335"/>
      <c r="H104" s="336"/>
      <c r="I104" s="301"/>
      <c r="J104" s="300"/>
      <c r="K104" s="337"/>
      <c r="L104" s="332"/>
      <c r="M104" s="332"/>
      <c r="O104" s="308"/>
      <c r="P104" s="308"/>
      <c r="AF104" s="309"/>
    </row>
    <row r="105" spans="1:32" s="307" customFormat="1" ht="41.25" hidden="1" customHeight="1" outlineLevel="1" x14ac:dyDescent="0.2">
      <c r="A105" s="332"/>
      <c r="B105" s="299"/>
      <c r="C105" s="299"/>
      <c r="D105" s="301"/>
      <c r="E105" s="301"/>
      <c r="F105" s="335"/>
      <c r="G105" s="335"/>
      <c r="H105" s="336"/>
      <c r="I105" s="301"/>
      <c r="J105" s="300"/>
      <c r="K105" s="337"/>
      <c r="L105" s="332"/>
      <c r="M105" s="332"/>
      <c r="O105" s="308"/>
      <c r="P105" s="308"/>
      <c r="AF105" s="309"/>
    </row>
    <row r="106" spans="1:32" s="307" customFormat="1" ht="41.25" hidden="1" customHeight="1" outlineLevel="1" x14ac:dyDescent="0.2">
      <c r="A106" s="332"/>
      <c r="B106" s="299"/>
      <c r="C106" s="299"/>
      <c r="D106" s="301"/>
      <c r="E106" s="301"/>
      <c r="F106" s="335"/>
      <c r="G106" s="335"/>
      <c r="H106" s="336"/>
      <c r="I106" s="301"/>
      <c r="J106" s="300"/>
      <c r="K106" s="337"/>
      <c r="L106" s="332"/>
      <c r="M106" s="332"/>
      <c r="O106" s="308"/>
      <c r="P106" s="308"/>
      <c r="AF106" s="309"/>
    </row>
    <row r="107" spans="1:32" s="307" customFormat="1" ht="41.25" hidden="1" customHeight="1" outlineLevel="1" x14ac:dyDescent="0.2">
      <c r="A107" s="332"/>
      <c r="B107" s="299"/>
      <c r="C107" s="299"/>
      <c r="D107" s="301"/>
      <c r="E107" s="301"/>
      <c r="F107" s="335"/>
      <c r="G107" s="335"/>
      <c r="H107" s="336"/>
      <c r="I107" s="301"/>
      <c r="J107" s="300"/>
      <c r="K107" s="337"/>
      <c r="L107" s="332"/>
      <c r="M107" s="332"/>
      <c r="O107" s="308"/>
      <c r="P107" s="308"/>
      <c r="AF107" s="309"/>
    </row>
    <row r="108" spans="1:32" s="307" customFormat="1" ht="41.25" hidden="1" customHeight="1" outlineLevel="1" x14ac:dyDescent="0.2">
      <c r="A108" s="332"/>
      <c r="B108" s="299"/>
      <c r="C108" s="299"/>
      <c r="D108" s="301"/>
      <c r="E108" s="301"/>
      <c r="F108" s="335"/>
      <c r="G108" s="335"/>
      <c r="H108" s="336"/>
      <c r="I108" s="301"/>
      <c r="J108" s="300"/>
      <c r="K108" s="337"/>
      <c r="L108" s="332"/>
      <c r="M108" s="332"/>
      <c r="O108" s="308"/>
      <c r="P108" s="308"/>
      <c r="AF108" s="309"/>
    </row>
    <row r="109" spans="1:32" s="307" customFormat="1" ht="41.25" hidden="1" customHeight="1" outlineLevel="1" x14ac:dyDescent="0.2">
      <c r="A109" s="332"/>
      <c r="B109" s="299"/>
      <c r="C109" s="299"/>
      <c r="D109" s="301"/>
      <c r="E109" s="301"/>
      <c r="F109" s="335"/>
      <c r="G109" s="335"/>
      <c r="H109" s="336"/>
      <c r="I109" s="301"/>
      <c r="J109" s="300"/>
      <c r="K109" s="337"/>
      <c r="L109" s="332"/>
      <c r="M109" s="332"/>
      <c r="O109" s="308"/>
      <c r="P109" s="308"/>
      <c r="AF109" s="309"/>
    </row>
    <row r="110" spans="1:32" s="307" customFormat="1" ht="41.25" hidden="1" customHeight="1" outlineLevel="1" x14ac:dyDescent="0.2">
      <c r="A110" s="332"/>
      <c r="B110" s="299"/>
      <c r="C110" s="299"/>
      <c r="D110" s="301"/>
      <c r="E110" s="301"/>
      <c r="F110" s="335"/>
      <c r="G110" s="335"/>
      <c r="H110" s="336"/>
      <c r="I110" s="301"/>
      <c r="J110" s="300"/>
      <c r="K110" s="337"/>
      <c r="L110" s="332"/>
      <c r="M110" s="332"/>
      <c r="O110" s="308"/>
      <c r="P110" s="308"/>
      <c r="AF110" s="309"/>
    </row>
    <row r="111" spans="1:32" s="307" customFormat="1" ht="41.25" hidden="1" customHeight="1" outlineLevel="1" x14ac:dyDescent="0.2">
      <c r="A111" s="332"/>
      <c r="B111" s="299"/>
      <c r="C111" s="299"/>
      <c r="D111" s="301"/>
      <c r="E111" s="301"/>
      <c r="F111" s="335"/>
      <c r="G111" s="335"/>
      <c r="H111" s="336"/>
      <c r="I111" s="301"/>
      <c r="J111" s="300"/>
      <c r="K111" s="337"/>
      <c r="L111" s="332"/>
      <c r="M111" s="332"/>
      <c r="O111" s="308"/>
      <c r="P111" s="308"/>
      <c r="AF111" s="309"/>
    </row>
    <row r="112" spans="1:32" s="307" customFormat="1" ht="41.25" hidden="1" customHeight="1" outlineLevel="1" x14ac:dyDescent="0.2">
      <c r="A112" s="332"/>
      <c r="B112" s="299"/>
      <c r="C112" s="299"/>
      <c r="D112" s="301"/>
      <c r="E112" s="301"/>
      <c r="F112" s="335"/>
      <c r="G112" s="335"/>
      <c r="H112" s="336"/>
      <c r="I112" s="301"/>
      <c r="J112" s="300"/>
      <c r="K112" s="337"/>
      <c r="L112" s="332"/>
      <c r="M112" s="332"/>
      <c r="O112" s="308"/>
      <c r="P112" s="308"/>
      <c r="AF112" s="309"/>
    </row>
    <row r="113" spans="1:32" s="307" customFormat="1" ht="41.25" hidden="1" customHeight="1" outlineLevel="1" x14ac:dyDescent="0.2">
      <c r="A113" s="332"/>
      <c r="B113" s="299"/>
      <c r="C113" s="299"/>
      <c r="D113" s="301"/>
      <c r="E113" s="301"/>
      <c r="F113" s="335"/>
      <c r="G113" s="335"/>
      <c r="H113" s="336"/>
      <c r="I113" s="301"/>
      <c r="J113" s="300"/>
      <c r="K113" s="337"/>
      <c r="L113" s="332"/>
      <c r="M113" s="332"/>
      <c r="O113" s="308"/>
      <c r="P113" s="308"/>
      <c r="AF113" s="309"/>
    </row>
    <row r="114" spans="1:32" s="307" customFormat="1" ht="41.25" hidden="1" customHeight="1" outlineLevel="1" x14ac:dyDescent="0.2">
      <c r="A114" s="332"/>
      <c r="B114" s="299"/>
      <c r="C114" s="299"/>
      <c r="D114" s="301"/>
      <c r="E114" s="301"/>
      <c r="F114" s="335"/>
      <c r="G114" s="335"/>
      <c r="H114" s="336"/>
      <c r="I114" s="301"/>
      <c r="J114" s="300"/>
      <c r="K114" s="337"/>
      <c r="L114" s="332"/>
      <c r="M114" s="332"/>
      <c r="O114" s="308"/>
      <c r="P114" s="308"/>
      <c r="AF114" s="309"/>
    </row>
    <row r="115" spans="1:32" s="307" customFormat="1" ht="41.25" hidden="1" customHeight="1" outlineLevel="1" x14ac:dyDescent="0.2">
      <c r="A115" s="332"/>
      <c r="B115" s="299"/>
      <c r="C115" s="299"/>
      <c r="D115" s="301"/>
      <c r="E115" s="301"/>
      <c r="F115" s="335"/>
      <c r="G115" s="335"/>
      <c r="H115" s="336"/>
      <c r="I115" s="301"/>
      <c r="J115" s="300"/>
      <c r="K115" s="337"/>
      <c r="L115" s="332"/>
      <c r="M115" s="332"/>
      <c r="O115" s="308"/>
      <c r="P115" s="308"/>
      <c r="AF115" s="309"/>
    </row>
    <row r="116" spans="1:32" s="307" customFormat="1" ht="41.25" hidden="1" customHeight="1" outlineLevel="1" x14ac:dyDescent="0.2">
      <c r="A116" s="332"/>
      <c r="B116" s="299"/>
      <c r="C116" s="299"/>
      <c r="D116" s="301"/>
      <c r="E116" s="301"/>
      <c r="F116" s="335"/>
      <c r="G116" s="335"/>
      <c r="H116" s="336"/>
      <c r="I116" s="301"/>
      <c r="J116" s="300"/>
      <c r="K116" s="337"/>
      <c r="L116" s="332"/>
      <c r="M116" s="332"/>
      <c r="O116" s="308"/>
      <c r="P116" s="308"/>
      <c r="AF116" s="309"/>
    </row>
    <row r="117" spans="1:32" s="307" customFormat="1" ht="41.25" hidden="1" customHeight="1" outlineLevel="1" x14ac:dyDescent="0.2">
      <c r="A117" s="332"/>
      <c r="B117" s="299"/>
      <c r="C117" s="299"/>
      <c r="D117" s="301"/>
      <c r="E117" s="301"/>
      <c r="F117" s="335"/>
      <c r="G117" s="335"/>
      <c r="H117" s="336"/>
      <c r="I117" s="301"/>
      <c r="J117" s="300"/>
      <c r="K117" s="337"/>
      <c r="L117" s="332"/>
      <c r="M117" s="332"/>
      <c r="O117" s="308"/>
      <c r="P117" s="308"/>
      <c r="AF117" s="309"/>
    </row>
    <row r="118" spans="1:32" s="307" customFormat="1" ht="41.25" hidden="1" customHeight="1" outlineLevel="1" x14ac:dyDescent="0.2">
      <c r="A118" s="332"/>
      <c r="B118" s="299"/>
      <c r="C118" s="299"/>
      <c r="D118" s="301"/>
      <c r="E118" s="301"/>
      <c r="F118" s="335"/>
      <c r="G118" s="335"/>
      <c r="H118" s="336"/>
      <c r="I118" s="301"/>
      <c r="J118" s="300"/>
      <c r="K118" s="337"/>
      <c r="L118" s="332"/>
      <c r="M118" s="332"/>
      <c r="O118" s="308"/>
      <c r="P118" s="308"/>
      <c r="AF118" s="309"/>
    </row>
    <row r="119" spans="1:32" s="307" customFormat="1" ht="41.25" hidden="1" customHeight="1" outlineLevel="1" x14ac:dyDescent="0.2">
      <c r="A119" s="332"/>
      <c r="B119" s="299"/>
      <c r="C119" s="299"/>
      <c r="D119" s="301"/>
      <c r="E119" s="301"/>
      <c r="F119" s="335"/>
      <c r="G119" s="335"/>
      <c r="H119" s="336"/>
      <c r="I119" s="301"/>
      <c r="J119" s="300"/>
      <c r="K119" s="337"/>
      <c r="L119" s="332"/>
      <c r="M119" s="332"/>
      <c r="O119" s="308"/>
      <c r="P119" s="308"/>
      <c r="AF119" s="309"/>
    </row>
    <row r="120" spans="1:32" s="307" customFormat="1" ht="41.25" hidden="1" customHeight="1" outlineLevel="1" x14ac:dyDescent="0.2">
      <c r="A120" s="332"/>
      <c r="B120" s="299"/>
      <c r="C120" s="299"/>
      <c r="D120" s="301"/>
      <c r="E120" s="301"/>
      <c r="F120" s="335"/>
      <c r="G120" s="335"/>
      <c r="H120" s="336"/>
      <c r="I120" s="301"/>
      <c r="J120" s="300"/>
      <c r="K120" s="337"/>
      <c r="L120" s="332"/>
      <c r="M120" s="332"/>
      <c r="O120" s="308"/>
      <c r="P120" s="308"/>
      <c r="AF120" s="309"/>
    </row>
    <row r="121" spans="1:32" s="307" customFormat="1" ht="41.25" hidden="1" customHeight="1" outlineLevel="1" x14ac:dyDescent="0.2">
      <c r="A121" s="332"/>
      <c r="B121" s="299"/>
      <c r="C121" s="299"/>
      <c r="D121" s="301"/>
      <c r="E121" s="301"/>
      <c r="F121" s="335"/>
      <c r="G121" s="335"/>
      <c r="H121" s="336"/>
      <c r="I121" s="301"/>
      <c r="J121" s="300"/>
      <c r="K121" s="337"/>
      <c r="L121" s="332"/>
      <c r="M121" s="332"/>
      <c r="O121" s="308"/>
      <c r="P121" s="308"/>
      <c r="AF121" s="309"/>
    </row>
    <row r="122" spans="1:32" s="307" customFormat="1" ht="41.25" hidden="1" customHeight="1" outlineLevel="1" x14ac:dyDescent="0.2">
      <c r="A122" s="332"/>
      <c r="B122" s="299"/>
      <c r="C122" s="299"/>
      <c r="D122" s="301"/>
      <c r="E122" s="301"/>
      <c r="F122" s="335"/>
      <c r="G122" s="335"/>
      <c r="H122" s="336"/>
      <c r="I122" s="301"/>
      <c r="J122" s="300"/>
      <c r="K122" s="337"/>
      <c r="L122" s="332"/>
      <c r="M122" s="332"/>
      <c r="O122" s="308"/>
      <c r="P122" s="308"/>
      <c r="AF122" s="309"/>
    </row>
    <row r="123" spans="1:32" s="307" customFormat="1" ht="41.25" hidden="1" customHeight="1" outlineLevel="1" x14ac:dyDescent="0.2">
      <c r="A123" s="332"/>
      <c r="B123" s="299"/>
      <c r="C123" s="299"/>
      <c r="D123" s="301"/>
      <c r="E123" s="301"/>
      <c r="F123" s="335"/>
      <c r="G123" s="335"/>
      <c r="H123" s="336"/>
      <c r="I123" s="301"/>
      <c r="J123" s="300"/>
      <c r="K123" s="337"/>
      <c r="L123" s="332"/>
      <c r="M123" s="332"/>
      <c r="O123" s="308"/>
      <c r="P123" s="308"/>
      <c r="AF123" s="309"/>
    </row>
    <row r="124" spans="1:32" s="307" customFormat="1" ht="41.25" hidden="1" customHeight="1" outlineLevel="1" x14ac:dyDescent="0.2">
      <c r="A124" s="332"/>
      <c r="B124" s="299"/>
      <c r="C124" s="299"/>
      <c r="D124" s="301"/>
      <c r="E124" s="301"/>
      <c r="F124" s="335"/>
      <c r="G124" s="335"/>
      <c r="H124" s="336"/>
      <c r="I124" s="301"/>
      <c r="J124" s="300"/>
      <c r="K124" s="337"/>
      <c r="L124" s="332"/>
      <c r="M124" s="332"/>
      <c r="O124" s="308"/>
      <c r="P124" s="308"/>
      <c r="AF124" s="309"/>
    </row>
    <row r="125" spans="1:32" s="307" customFormat="1" ht="41.25" hidden="1" customHeight="1" outlineLevel="1" x14ac:dyDescent="0.2">
      <c r="A125" s="332"/>
      <c r="B125" s="299"/>
      <c r="C125" s="299"/>
      <c r="D125" s="301"/>
      <c r="E125" s="301"/>
      <c r="F125" s="335"/>
      <c r="G125" s="335"/>
      <c r="H125" s="336"/>
      <c r="I125" s="301"/>
      <c r="J125" s="300"/>
      <c r="K125" s="337"/>
      <c r="L125" s="332"/>
      <c r="M125" s="332"/>
      <c r="O125" s="308"/>
      <c r="P125" s="308"/>
      <c r="AF125" s="309"/>
    </row>
    <row r="126" spans="1:32" s="307" customFormat="1" ht="41.25" hidden="1" customHeight="1" outlineLevel="1" x14ac:dyDescent="0.2">
      <c r="A126" s="332"/>
      <c r="B126" s="299"/>
      <c r="C126" s="299"/>
      <c r="D126" s="301"/>
      <c r="E126" s="301"/>
      <c r="F126" s="335"/>
      <c r="G126" s="335"/>
      <c r="H126" s="336"/>
      <c r="I126" s="301"/>
      <c r="J126" s="300"/>
      <c r="K126" s="337"/>
      <c r="L126" s="332"/>
      <c r="M126" s="332"/>
      <c r="O126" s="308"/>
      <c r="P126" s="308"/>
      <c r="AF126" s="309"/>
    </row>
    <row r="127" spans="1:32" s="307" customFormat="1" ht="41.25" hidden="1" customHeight="1" outlineLevel="1" x14ac:dyDescent="0.2">
      <c r="A127" s="332"/>
      <c r="B127" s="299"/>
      <c r="C127" s="299"/>
      <c r="D127" s="301"/>
      <c r="E127" s="301"/>
      <c r="F127" s="335"/>
      <c r="G127" s="335"/>
      <c r="H127" s="336"/>
      <c r="I127" s="301"/>
      <c r="J127" s="300"/>
      <c r="K127" s="337"/>
      <c r="L127" s="332"/>
      <c r="M127" s="332"/>
      <c r="O127" s="308"/>
      <c r="P127" s="308"/>
      <c r="AF127" s="309"/>
    </row>
    <row r="128" spans="1:32" s="307" customFormat="1" ht="41.25" hidden="1" customHeight="1" outlineLevel="1" x14ac:dyDescent="0.2">
      <c r="A128" s="332"/>
      <c r="B128" s="299"/>
      <c r="C128" s="299"/>
      <c r="D128" s="301"/>
      <c r="E128" s="301"/>
      <c r="F128" s="335"/>
      <c r="G128" s="335"/>
      <c r="H128" s="336"/>
      <c r="I128" s="301"/>
      <c r="J128" s="300"/>
      <c r="K128" s="337"/>
      <c r="L128" s="332"/>
      <c r="M128" s="332"/>
      <c r="O128" s="308"/>
      <c r="P128" s="308"/>
      <c r="AF128" s="309"/>
    </row>
    <row r="129" spans="1:32" s="307" customFormat="1" ht="41.25" hidden="1" customHeight="1" outlineLevel="1" x14ac:dyDescent="0.2">
      <c r="A129" s="332"/>
      <c r="B129" s="299"/>
      <c r="C129" s="299"/>
      <c r="D129" s="301"/>
      <c r="E129" s="301"/>
      <c r="F129" s="335"/>
      <c r="G129" s="335"/>
      <c r="H129" s="336"/>
      <c r="I129" s="301"/>
      <c r="J129" s="300"/>
      <c r="K129" s="337"/>
      <c r="L129" s="332"/>
      <c r="M129" s="332"/>
      <c r="O129" s="308"/>
      <c r="P129" s="308"/>
      <c r="AF129" s="309"/>
    </row>
    <row r="130" spans="1:32" s="307" customFormat="1" ht="41.25" hidden="1" customHeight="1" outlineLevel="1" x14ac:dyDescent="0.2">
      <c r="A130" s="332"/>
      <c r="B130" s="299"/>
      <c r="C130" s="299"/>
      <c r="D130" s="301"/>
      <c r="E130" s="301"/>
      <c r="F130" s="335"/>
      <c r="G130" s="335"/>
      <c r="H130" s="336"/>
      <c r="I130" s="301"/>
      <c r="J130" s="300"/>
      <c r="K130" s="337"/>
      <c r="L130" s="332"/>
      <c r="M130" s="332"/>
      <c r="O130" s="308"/>
      <c r="P130" s="308"/>
      <c r="AF130" s="309"/>
    </row>
    <row r="131" spans="1:32" s="307" customFormat="1" ht="41.25" hidden="1" customHeight="1" outlineLevel="1" x14ac:dyDescent="0.2">
      <c r="A131" s="332"/>
      <c r="B131" s="299"/>
      <c r="C131" s="299"/>
      <c r="D131" s="301"/>
      <c r="E131" s="301"/>
      <c r="F131" s="335"/>
      <c r="G131" s="335"/>
      <c r="H131" s="336"/>
      <c r="I131" s="301"/>
      <c r="J131" s="300"/>
      <c r="K131" s="337"/>
      <c r="L131" s="332"/>
      <c r="M131" s="332"/>
      <c r="O131" s="308"/>
      <c r="P131" s="308"/>
      <c r="AF131" s="309"/>
    </row>
    <row r="132" spans="1:32" s="307" customFormat="1" ht="41.25" hidden="1" customHeight="1" outlineLevel="1" x14ac:dyDescent="0.2">
      <c r="A132" s="332"/>
      <c r="B132" s="299"/>
      <c r="C132" s="299"/>
      <c r="D132" s="301"/>
      <c r="E132" s="301"/>
      <c r="F132" s="335"/>
      <c r="G132" s="335"/>
      <c r="H132" s="336"/>
      <c r="I132" s="301"/>
      <c r="J132" s="300"/>
      <c r="K132" s="337"/>
      <c r="L132" s="332"/>
      <c r="M132" s="332"/>
      <c r="O132" s="308"/>
      <c r="P132" s="308"/>
      <c r="AF132" s="309"/>
    </row>
    <row r="133" spans="1:32" s="307" customFormat="1" ht="41.25" hidden="1" customHeight="1" outlineLevel="1" x14ac:dyDescent="0.2">
      <c r="A133" s="332"/>
      <c r="B133" s="299"/>
      <c r="C133" s="299"/>
      <c r="D133" s="301"/>
      <c r="E133" s="301"/>
      <c r="F133" s="335"/>
      <c r="G133" s="335"/>
      <c r="H133" s="336"/>
      <c r="I133" s="301"/>
      <c r="J133" s="300"/>
      <c r="K133" s="337"/>
      <c r="L133" s="332"/>
      <c r="M133" s="332"/>
      <c r="O133" s="308"/>
      <c r="P133" s="308"/>
      <c r="AF133" s="309"/>
    </row>
    <row r="134" spans="1:32" s="307" customFormat="1" ht="41.25" hidden="1" customHeight="1" outlineLevel="1" x14ac:dyDescent="0.2">
      <c r="A134" s="332"/>
      <c r="B134" s="299"/>
      <c r="C134" s="299"/>
      <c r="D134" s="301"/>
      <c r="E134" s="301"/>
      <c r="F134" s="335"/>
      <c r="G134" s="335"/>
      <c r="H134" s="336"/>
      <c r="I134" s="301"/>
      <c r="J134" s="300"/>
      <c r="K134" s="337"/>
      <c r="L134" s="332"/>
      <c r="M134" s="332"/>
      <c r="O134" s="308"/>
      <c r="P134" s="308"/>
      <c r="AF134" s="309"/>
    </row>
    <row r="135" spans="1:32" s="307" customFormat="1" ht="41.25" hidden="1" customHeight="1" outlineLevel="1" x14ac:dyDescent="0.2">
      <c r="A135" s="332"/>
      <c r="B135" s="299"/>
      <c r="C135" s="299"/>
      <c r="D135" s="301"/>
      <c r="E135" s="301"/>
      <c r="F135" s="335"/>
      <c r="G135" s="335"/>
      <c r="H135" s="336"/>
      <c r="I135" s="301"/>
      <c r="J135" s="300"/>
      <c r="K135" s="337"/>
      <c r="L135" s="332"/>
      <c r="M135" s="332"/>
      <c r="O135" s="308"/>
      <c r="P135" s="308"/>
      <c r="AF135" s="309"/>
    </row>
    <row r="136" spans="1:32" s="307" customFormat="1" ht="41.25" hidden="1" customHeight="1" outlineLevel="1" x14ac:dyDescent="0.2">
      <c r="A136" s="332"/>
      <c r="B136" s="299"/>
      <c r="C136" s="299"/>
      <c r="D136" s="301"/>
      <c r="E136" s="301"/>
      <c r="F136" s="335"/>
      <c r="G136" s="335"/>
      <c r="H136" s="336"/>
      <c r="I136" s="301"/>
      <c r="J136" s="300"/>
      <c r="K136" s="337"/>
      <c r="L136" s="332"/>
      <c r="M136" s="332"/>
      <c r="O136" s="308"/>
      <c r="P136" s="308"/>
      <c r="AF136" s="309"/>
    </row>
    <row r="137" spans="1:32" s="307" customFormat="1" ht="41.25" hidden="1" customHeight="1" outlineLevel="1" x14ac:dyDescent="0.2">
      <c r="A137" s="332"/>
      <c r="B137" s="299"/>
      <c r="C137" s="299"/>
      <c r="D137" s="301"/>
      <c r="E137" s="301"/>
      <c r="F137" s="335"/>
      <c r="G137" s="335"/>
      <c r="H137" s="336"/>
      <c r="I137" s="301"/>
      <c r="J137" s="300"/>
      <c r="K137" s="337"/>
      <c r="L137" s="332"/>
      <c r="M137" s="332"/>
      <c r="O137" s="308"/>
      <c r="P137" s="308"/>
      <c r="AF137" s="309"/>
    </row>
    <row r="138" spans="1:32" s="307" customFormat="1" ht="41.25" hidden="1" customHeight="1" outlineLevel="1" x14ac:dyDescent="0.2">
      <c r="A138" s="332"/>
      <c r="B138" s="299"/>
      <c r="C138" s="299"/>
      <c r="D138" s="301"/>
      <c r="E138" s="301"/>
      <c r="F138" s="335"/>
      <c r="G138" s="335"/>
      <c r="H138" s="336"/>
      <c r="I138" s="301"/>
      <c r="J138" s="300"/>
      <c r="K138" s="337"/>
      <c r="L138" s="332"/>
      <c r="M138" s="332"/>
      <c r="O138" s="308"/>
      <c r="P138" s="308"/>
      <c r="AF138" s="309"/>
    </row>
    <row r="139" spans="1:32" s="307" customFormat="1" ht="41.25" hidden="1" customHeight="1" outlineLevel="1" x14ac:dyDescent="0.2">
      <c r="A139" s="332"/>
      <c r="B139" s="299"/>
      <c r="C139" s="299"/>
      <c r="D139" s="301"/>
      <c r="E139" s="301"/>
      <c r="F139" s="335"/>
      <c r="G139" s="335"/>
      <c r="H139" s="336"/>
      <c r="I139" s="301"/>
      <c r="J139" s="300"/>
      <c r="K139" s="337"/>
      <c r="L139" s="332"/>
      <c r="M139" s="332"/>
      <c r="O139" s="308"/>
      <c r="P139" s="308"/>
      <c r="AF139" s="309"/>
    </row>
    <row r="140" spans="1:32" s="307" customFormat="1" ht="41.25" hidden="1" customHeight="1" outlineLevel="1" x14ac:dyDescent="0.2">
      <c r="A140" s="332"/>
      <c r="B140" s="299"/>
      <c r="C140" s="299"/>
      <c r="D140" s="301"/>
      <c r="E140" s="301"/>
      <c r="F140" s="335"/>
      <c r="G140" s="335"/>
      <c r="H140" s="336"/>
      <c r="I140" s="301"/>
      <c r="J140" s="300"/>
      <c r="K140" s="337"/>
      <c r="L140" s="332"/>
      <c r="M140" s="332"/>
      <c r="O140" s="308"/>
      <c r="P140" s="308"/>
      <c r="AF140" s="309"/>
    </row>
    <row r="141" spans="1:32" s="307" customFormat="1" ht="41.25" hidden="1" customHeight="1" outlineLevel="1" x14ac:dyDescent="0.2">
      <c r="A141" s="332"/>
      <c r="B141" s="299"/>
      <c r="C141" s="299"/>
      <c r="D141" s="301"/>
      <c r="E141" s="301"/>
      <c r="F141" s="335"/>
      <c r="G141" s="335"/>
      <c r="H141" s="336"/>
      <c r="I141" s="301"/>
      <c r="J141" s="300"/>
      <c r="K141" s="337"/>
      <c r="L141" s="332"/>
      <c r="M141" s="332"/>
      <c r="O141" s="308"/>
      <c r="P141" s="308"/>
      <c r="AF141" s="309"/>
    </row>
    <row r="142" spans="1:32" s="307" customFormat="1" ht="41.25" hidden="1" customHeight="1" outlineLevel="1" x14ac:dyDescent="0.2">
      <c r="A142" s="332"/>
      <c r="B142" s="299"/>
      <c r="C142" s="299"/>
      <c r="D142" s="301"/>
      <c r="E142" s="301"/>
      <c r="F142" s="335"/>
      <c r="G142" s="335"/>
      <c r="H142" s="336"/>
      <c r="I142" s="301"/>
      <c r="J142" s="300"/>
      <c r="K142" s="337"/>
      <c r="L142" s="332"/>
      <c r="M142" s="332"/>
      <c r="O142" s="308"/>
      <c r="P142" s="308"/>
      <c r="AF142" s="309"/>
    </row>
    <row r="143" spans="1:32" s="307" customFormat="1" ht="41.25" hidden="1" customHeight="1" outlineLevel="1" x14ac:dyDescent="0.2">
      <c r="A143" s="332"/>
      <c r="B143" s="299"/>
      <c r="C143" s="299"/>
      <c r="D143" s="301"/>
      <c r="E143" s="301"/>
      <c r="F143" s="335"/>
      <c r="G143" s="335"/>
      <c r="H143" s="336"/>
      <c r="I143" s="301"/>
      <c r="J143" s="300"/>
      <c r="K143" s="337"/>
      <c r="L143" s="332"/>
      <c r="M143" s="332"/>
      <c r="O143" s="308"/>
      <c r="P143" s="308"/>
      <c r="AF143" s="309"/>
    </row>
    <row r="144" spans="1:32" s="307" customFormat="1" ht="41.25" hidden="1" customHeight="1" outlineLevel="1" x14ac:dyDescent="0.2">
      <c r="A144" s="332"/>
      <c r="B144" s="299"/>
      <c r="C144" s="299"/>
      <c r="D144" s="301"/>
      <c r="E144" s="301"/>
      <c r="F144" s="335"/>
      <c r="G144" s="335"/>
      <c r="H144" s="336"/>
      <c r="I144" s="301"/>
      <c r="J144" s="300"/>
      <c r="K144" s="337"/>
      <c r="L144" s="332"/>
      <c r="M144" s="332"/>
      <c r="O144" s="308"/>
      <c r="P144" s="308"/>
      <c r="AF144" s="309"/>
    </row>
    <row r="145" spans="2:11" hidden="1" outlineLevel="1" x14ac:dyDescent="0.2">
      <c r="B145" s="299"/>
      <c r="C145" s="299"/>
      <c r="D145" s="301"/>
      <c r="E145" s="301"/>
      <c r="F145" s="335"/>
      <c r="G145" s="335"/>
      <c r="H145" s="336"/>
      <c r="I145" s="301"/>
      <c r="J145" s="300"/>
      <c r="K145" s="337"/>
    </row>
    <row r="146" spans="2:11" hidden="1" outlineLevel="1" x14ac:dyDescent="0.2">
      <c r="B146" s="299"/>
      <c r="C146" s="299"/>
      <c r="D146" s="301"/>
      <c r="E146" s="301"/>
      <c r="F146" s="335"/>
      <c r="G146" s="335"/>
      <c r="H146" s="336"/>
      <c r="I146" s="301"/>
      <c r="J146" s="300"/>
      <c r="K146" s="337"/>
    </row>
    <row r="147" spans="2:11" hidden="1" outlineLevel="1" x14ac:dyDescent="0.2">
      <c r="B147" s="299"/>
      <c r="C147" s="299"/>
      <c r="D147" s="301"/>
      <c r="E147" s="301"/>
      <c r="F147" s="335"/>
      <c r="G147" s="335"/>
      <c r="H147" s="336"/>
      <c r="I147" s="301"/>
      <c r="J147" s="300"/>
      <c r="K147" s="337"/>
    </row>
    <row r="148" spans="2:11" hidden="1" outlineLevel="1" x14ac:dyDescent="0.2">
      <c r="B148" s="299"/>
      <c r="C148" s="299"/>
      <c r="D148" s="301"/>
      <c r="E148" s="301"/>
      <c r="F148" s="335"/>
      <c r="G148" s="335"/>
      <c r="H148" s="336"/>
      <c r="I148" s="301"/>
      <c r="J148" s="300"/>
      <c r="K148" s="337"/>
    </row>
    <row r="149" spans="2:11" hidden="1" outlineLevel="1" x14ac:dyDescent="0.2">
      <c r="B149" s="299"/>
      <c r="C149" s="299"/>
      <c r="D149" s="301"/>
      <c r="E149" s="301"/>
      <c r="F149" s="335"/>
      <c r="G149" s="335"/>
      <c r="H149" s="336"/>
      <c r="I149" s="301"/>
      <c r="J149" s="300"/>
      <c r="K149" s="337"/>
    </row>
    <row r="150" spans="2:11" hidden="1" outlineLevel="1" x14ac:dyDescent="0.2">
      <c r="B150" s="299"/>
      <c r="C150" s="299"/>
      <c r="D150" s="301"/>
      <c r="E150" s="301"/>
      <c r="F150" s="335"/>
      <c r="G150" s="335"/>
      <c r="H150" s="336"/>
      <c r="I150" s="301"/>
      <c r="J150" s="300"/>
      <c r="K150" s="337"/>
    </row>
    <row r="151" spans="2:11" hidden="1" outlineLevel="1" x14ac:dyDescent="0.2">
      <c r="B151" s="299"/>
      <c r="C151" s="299"/>
      <c r="D151" s="301"/>
      <c r="E151" s="301"/>
      <c r="F151" s="335"/>
      <c r="G151" s="335"/>
      <c r="H151" s="336"/>
      <c r="I151" s="301"/>
      <c r="J151" s="300"/>
      <c r="K151" s="337"/>
    </row>
    <row r="152" spans="2:11" hidden="1" outlineLevel="1" x14ac:dyDescent="0.2">
      <c r="B152" s="299"/>
      <c r="C152" s="299"/>
      <c r="D152" s="301"/>
      <c r="E152" s="301"/>
      <c r="F152" s="335"/>
      <c r="G152" s="335"/>
      <c r="H152" s="336"/>
      <c r="I152" s="301"/>
      <c r="J152" s="300"/>
      <c r="K152" s="337"/>
    </row>
    <row r="153" spans="2:11" hidden="1" outlineLevel="1" x14ac:dyDescent="0.2">
      <c r="B153" s="299"/>
      <c r="C153" s="299"/>
      <c r="D153" s="301"/>
      <c r="E153" s="301"/>
      <c r="F153" s="335"/>
      <c r="G153" s="335"/>
      <c r="H153" s="336"/>
      <c r="I153" s="301"/>
      <c r="J153" s="300"/>
      <c r="K153" s="337"/>
    </row>
    <row r="154" spans="2:11" hidden="1" outlineLevel="1" x14ac:dyDescent="0.2">
      <c r="B154" s="299"/>
      <c r="C154" s="299"/>
      <c r="D154" s="301"/>
      <c r="E154" s="301"/>
      <c r="F154" s="335"/>
      <c r="G154" s="335"/>
      <c r="H154" s="336"/>
      <c r="I154" s="301"/>
      <c r="J154" s="300"/>
      <c r="K154" s="337"/>
    </row>
    <row r="155" spans="2:11" hidden="1" outlineLevel="1" x14ac:dyDescent="0.2">
      <c r="B155" s="299"/>
      <c r="C155" s="299"/>
      <c r="D155" s="301"/>
      <c r="E155" s="301"/>
      <c r="F155" s="335"/>
      <c r="G155" s="335"/>
      <c r="H155" s="336"/>
      <c r="I155" s="301"/>
      <c r="J155" s="300"/>
      <c r="K155" s="337"/>
    </row>
    <row r="156" spans="2:11" hidden="1" outlineLevel="1" x14ac:dyDescent="0.2">
      <c r="B156" s="299"/>
      <c r="C156" s="299"/>
      <c r="D156" s="301"/>
      <c r="E156" s="301"/>
      <c r="F156" s="335"/>
      <c r="G156" s="335"/>
      <c r="H156" s="336"/>
      <c r="I156" s="301"/>
      <c r="J156" s="300"/>
      <c r="K156" s="337"/>
    </row>
    <row r="157" spans="2:11" hidden="1" outlineLevel="1" x14ac:dyDescent="0.2">
      <c r="B157" s="299"/>
      <c r="C157" s="299"/>
      <c r="D157" s="301"/>
      <c r="E157" s="301"/>
      <c r="F157" s="335"/>
      <c r="G157" s="335"/>
      <c r="H157" s="336"/>
      <c r="I157" s="301"/>
      <c r="J157" s="300"/>
      <c r="K157" s="337"/>
    </row>
    <row r="158" spans="2:11" hidden="1" outlineLevel="1" x14ac:dyDescent="0.2">
      <c r="B158" s="299"/>
      <c r="C158" s="299"/>
      <c r="D158" s="301"/>
      <c r="E158" s="301"/>
      <c r="F158" s="335"/>
      <c r="G158" s="335"/>
      <c r="H158" s="336"/>
      <c r="I158" s="301"/>
      <c r="J158" s="300"/>
      <c r="K158" s="337"/>
    </row>
    <row r="159" spans="2:11" hidden="1" outlineLevel="1" x14ac:dyDescent="0.2">
      <c r="B159" s="299"/>
      <c r="C159" s="299"/>
      <c r="D159" s="301"/>
      <c r="E159" s="301"/>
      <c r="F159" s="335"/>
      <c r="G159" s="335"/>
      <c r="H159" s="336"/>
      <c r="I159" s="301"/>
      <c r="J159" s="300"/>
      <c r="K159" s="337"/>
    </row>
    <row r="160" spans="2:11" hidden="1" outlineLevel="1" x14ac:dyDescent="0.2">
      <c r="B160" s="299"/>
      <c r="C160" s="299"/>
      <c r="D160" s="301"/>
      <c r="E160" s="301"/>
      <c r="F160" s="335"/>
      <c r="G160" s="335"/>
      <c r="H160" s="336"/>
      <c r="I160" s="301"/>
      <c r="J160" s="300"/>
      <c r="K160" s="337"/>
    </row>
    <row r="161" spans="2:11" hidden="1" outlineLevel="1" x14ac:dyDescent="0.2">
      <c r="B161" s="299"/>
      <c r="C161" s="299"/>
      <c r="D161" s="301"/>
      <c r="E161" s="301"/>
      <c r="F161" s="335"/>
      <c r="G161" s="335"/>
      <c r="H161" s="336"/>
      <c r="I161" s="301"/>
      <c r="J161" s="300"/>
      <c r="K161" s="337"/>
    </row>
    <row r="162" spans="2:11" hidden="1" outlineLevel="1" x14ac:dyDescent="0.2">
      <c r="B162" s="299"/>
      <c r="C162" s="299"/>
      <c r="D162" s="301"/>
      <c r="E162" s="301"/>
      <c r="F162" s="335"/>
      <c r="G162" s="335"/>
      <c r="H162" s="336"/>
      <c r="I162" s="301"/>
      <c r="J162" s="300"/>
      <c r="K162" s="337"/>
    </row>
    <row r="163" spans="2:11" hidden="1" outlineLevel="1" x14ac:dyDescent="0.2">
      <c r="B163" s="299"/>
      <c r="C163" s="299"/>
      <c r="D163" s="301"/>
      <c r="E163" s="301"/>
      <c r="F163" s="335"/>
      <c r="G163" s="335"/>
      <c r="H163" s="336"/>
      <c r="I163" s="301"/>
      <c r="J163" s="300"/>
      <c r="K163" s="337"/>
    </row>
    <row r="164" spans="2:11" hidden="1" outlineLevel="1" x14ac:dyDescent="0.2">
      <c r="B164" s="299"/>
      <c r="C164" s="299"/>
      <c r="D164" s="301"/>
      <c r="E164" s="301"/>
      <c r="F164" s="335"/>
      <c r="G164" s="335"/>
      <c r="H164" s="336"/>
      <c r="I164" s="301"/>
      <c r="J164" s="300"/>
      <c r="K164" s="337"/>
    </row>
    <row r="165" spans="2:11" hidden="1" outlineLevel="1" x14ac:dyDescent="0.2">
      <c r="B165" s="299"/>
      <c r="C165" s="299"/>
      <c r="D165" s="301"/>
      <c r="E165" s="301"/>
      <c r="F165" s="335"/>
      <c r="G165" s="335"/>
      <c r="H165" s="336"/>
      <c r="I165" s="301"/>
      <c r="J165" s="300"/>
      <c r="K165" s="337"/>
    </row>
    <row r="166" spans="2:11" hidden="1" outlineLevel="1" x14ac:dyDescent="0.2">
      <c r="B166" s="299"/>
      <c r="C166" s="299"/>
      <c r="D166" s="301"/>
      <c r="E166" s="301"/>
      <c r="F166" s="335"/>
      <c r="G166" s="335"/>
      <c r="H166" s="336"/>
      <c r="I166" s="301"/>
      <c r="J166" s="300"/>
      <c r="K166" s="337"/>
    </row>
    <row r="167" spans="2:11" hidden="1" outlineLevel="1" x14ac:dyDescent="0.2">
      <c r="B167" s="299"/>
      <c r="C167" s="299"/>
      <c r="D167" s="301"/>
      <c r="E167" s="301"/>
      <c r="F167" s="335"/>
      <c r="G167" s="335"/>
      <c r="H167" s="336"/>
      <c r="I167" s="301"/>
      <c r="J167" s="300"/>
      <c r="K167" s="337"/>
    </row>
    <row r="168" spans="2:11" hidden="1" outlineLevel="1" x14ac:dyDescent="0.2">
      <c r="B168" s="299"/>
      <c r="C168" s="299"/>
      <c r="D168" s="301"/>
      <c r="E168" s="301"/>
      <c r="F168" s="335"/>
      <c r="G168" s="335"/>
      <c r="H168" s="336"/>
      <c r="I168" s="301"/>
      <c r="J168" s="300"/>
      <c r="K168" s="337"/>
    </row>
    <row r="169" spans="2:11" hidden="1" outlineLevel="1" x14ac:dyDescent="0.2">
      <c r="B169" s="299"/>
      <c r="C169" s="299"/>
      <c r="D169" s="301"/>
      <c r="E169" s="301"/>
      <c r="F169" s="335"/>
      <c r="G169" s="335"/>
      <c r="H169" s="336"/>
      <c r="I169" s="301"/>
      <c r="J169" s="300"/>
      <c r="K169" s="337"/>
    </row>
    <row r="170" spans="2:11" hidden="1" outlineLevel="1" x14ac:dyDescent="0.2">
      <c r="B170" s="299"/>
      <c r="C170" s="299"/>
      <c r="D170" s="301"/>
      <c r="E170" s="301"/>
      <c r="F170" s="335"/>
      <c r="G170" s="335"/>
      <c r="H170" s="336"/>
      <c r="I170" s="301"/>
      <c r="J170" s="300"/>
      <c r="K170" s="337"/>
    </row>
    <row r="171" spans="2:11" hidden="1" outlineLevel="1" x14ac:dyDescent="0.2">
      <c r="B171" s="299"/>
      <c r="C171" s="299"/>
      <c r="D171" s="301"/>
      <c r="E171" s="301"/>
      <c r="F171" s="335"/>
      <c r="G171" s="335"/>
      <c r="H171" s="336"/>
      <c r="I171" s="301"/>
      <c r="J171" s="300"/>
      <c r="K171" s="337"/>
    </row>
    <row r="172" spans="2:11" hidden="1" outlineLevel="1" x14ac:dyDescent="0.2">
      <c r="B172" s="299"/>
      <c r="C172" s="299"/>
      <c r="D172" s="301"/>
      <c r="E172" s="301"/>
      <c r="F172" s="335"/>
      <c r="G172" s="335"/>
      <c r="H172" s="336"/>
      <c r="I172" s="301"/>
      <c r="J172" s="300"/>
      <c r="K172" s="337"/>
    </row>
    <row r="173" spans="2:11" hidden="1" outlineLevel="1" x14ac:dyDescent="0.2">
      <c r="B173" s="299"/>
      <c r="C173" s="299"/>
      <c r="D173" s="301"/>
      <c r="E173" s="301"/>
      <c r="F173" s="335"/>
      <c r="G173" s="335"/>
      <c r="H173" s="336"/>
      <c r="I173" s="301"/>
      <c r="J173" s="300"/>
      <c r="K173" s="337"/>
    </row>
    <row r="174" spans="2:11" hidden="1" outlineLevel="1" x14ac:dyDescent="0.2">
      <c r="B174" s="299"/>
      <c r="C174" s="299"/>
      <c r="D174" s="301"/>
      <c r="E174" s="301"/>
      <c r="F174" s="335"/>
      <c r="G174" s="335"/>
      <c r="H174" s="336"/>
      <c r="I174" s="301"/>
      <c r="J174" s="300"/>
      <c r="K174" s="337"/>
    </row>
    <row r="175" spans="2:11" hidden="1" outlineLevel="1" x14ac:dyDescent="0.2">
      <c r="B175" s="299"/>
      <c r="C175" s="299"/>
      <c r="D175" s="301"/>
      <c r="E175" s="301"/>
      <c r="F175" s="335"/>
      <c r="G175" s="335"/>
      <c r="H175" s="336"/>
      <c r="I175" s="301"/>
      <c r="J175" s="300"/>
      <c r="K175" s="337"/>
    </row>
    <row r="176" spans="2:11" hidden="1" outlineLevel="1" x14ac:dyDescent="0.2">
      <c r="B176" s="299"/>
      <c r="C176" s="299"/>
      <c r="D176" s="301"/>
      <c r="E176" s="301"/>
      <c r="F176" s="335"/>
      <c r="G176" s="335"/>
      <c r="H176" s="336"/>
      <c r="I176" s="301"/>
      <c r="J176" s="300"/>
      <c r="K176" s="337"/>
    </row>
    <row r="177" spans="2:11" hidden="1" outlineLevel="1" x14ac:dyDescent="0.2">
      <c r="B177" s="299"/>
      <c r="C177" s="299"/>
      <c r="D177" s="301"/>
      <c r="E177" s="301"/>
      <c r="F177" s="335"/>
      <c r="G177" s="335"/>
      <c r="H177" s="336"/>
      <c r="I177" s="301"/>
      <c r="J177" s="300"/>
      <c r="K177" s="337"/>
    </row>
    <row r="178" spans="2:11" hidden="1" outlineLevel="1" x14ac:dyDescent="0.2">
      <c r="B178" s="299"/>
      <c r="C178" s="299"/>
      <c r="D178" s="301"/>
      <c r="E178" s="301"/>
      <c r="F178" s="335"/>
      <c r="G178" s="335"/>
      <c r="H178" s="336"/>
      <c r="I178" s="301"/>
      <c r="J178" s="300"/>
      <c r="K178" s="337"/>
    </row>
    <row r="179" spans="2:11" hidden="1" outlineLevel="1" x14ac:dyDescent="0.2">
      <c r="B179" s="299"/>
      <c r="C179" s="299"/>
      <c r="D179" s="301"/>
      <c r="E179" s="301"/>
      <c r="F179" s="335"/>
      <c r="G179" s="335"/>
      <c r="H179" s="336"/>
      <c r="I179" s="301"/>
      <c r="J179" s="300"/>
      <c r="K179" s="337"/>
    </row>
    <row r="180" spans="2:11" hidden="1" outlineLevel="1" x14ac:dyDescent="0.2">
      <c r="B180" s="299"/>
      <c r="C180" s="299"/>
      <c r="D180" s="301"/>
      <c r="E180" s="301"/>
      <c r="F180" s="335"/>
      <c r="G180" s="335"/>
      <c r="H180" s="336"/>
      <c r="I180" s="301"/>
      <c r="J180" s="300"/>
      <c r="K180" s="337"/>
    </row>
    <row r="181" spans="2:11" hidden="1" outlineLevel="1" x14ac:dyDescent="0.2">
      <c r="B181" s="299"/>
      <c r="C181" s="299"/>
      <c r="D181" s="301"/>
      <c r="E181" s="301"/>
      <c r="F181" s="335"/>
      <c r="G181" s="335"/>
      <c r="H181" s="336"/>
      <c r="I181" s="301"/>
      <c r="J181" s="300"/>
      <c r="K181" s="337"/>
    </row>
    <row r="182" spans="2:11" hidden="1" outlineLevel="1" x14ac:dyDescent="0.2">
      <c r="B182" s="299"/>
      <c r="C182" s="299"/>
      <c r="D182" s="301"/>
      <c r="E182" s="301"/>
      <c r="F182" s="335"/>
      <c r="G182" s="335"/>
      <c r="H182" s="336"/>
      <c r="I182" s="301"/>
      <c r="J182" s="300"/>
      <c r="K182" s="337"/>
    </row>
    <row r="183" spans="2:11" hidden="1" outlineLevel="1" x14ac:dyDescent="0.2">
      <c r="B183" s="299"/>
      <c r="C183" s="299"/>
      <c r="D183" s="301"/>
      <c r="E183" s="301"/>
      <c r="F183" s="335"/>
      <c r="G183" s="335"/>
      <c r="H183" s="336"/>
      <c r="I183" s="301"/>
      <c r="J183" s="300"/>
      <c r="K183" s="337"/>
    </row>
    <row r="184" spans="2:11" hidden="1" outlineLevel="1" x14ac:dyDescent="0.2">
      <c r="B184" s="299"/>
      <c r="C184" s="299"/>
      <c r="D184" s="301"/>
      <c r="E184" s="301"/>
      <c r="F184" s="335"/>
      <c r="G184" s="335"/>
      <c r="H184" s="336"/>
      <c r="I184" s="301"/>
      <c r="J184" s="300"/>
      <c r="K184" s="337"/>
    </row>
    <row r="185" spans="2:11" hidden="1" outlineLevel="1" x14ac:dyDescent="0.2">
      <c r="B185" s="299"/>
      <c r="C185" s="299"/>
      <c r="D185" s="301"/>
      <c r="E185" s="301"/>
      <c r="F185" s="335"/>
      <c r="G185" s="335"/>
      <c r="H185" s="336"/>
      <c r="I185" s="301"/>
      <c r="J185" s="300"/>
      <c r="K185" s="337"/>
    </row>
    <row r="186" spans="2:11" hidden="1" outlineLevel="1" x14ac:dyDescent="0.2">
      <c r="B186" s="299"/>
      <c r="C186" s="299"/>
      <c r="D186" s="301"/>
      <c r="E186" s="301"/>
      <c r="F186" s="335"/>
      <c r="G186" s="335"/>
      <c r="H186" s="336"/>
      <c r="I186" s="301"/>
      <c r="J186" s="300"/>
      <c r="K186" s="337"/>
    </row>
    <row r="187" spans="2:11" hidden="1" outlineLevel="1" x14ac:dyDescent="0.2">
      <c r="B187" s="299"/>
      <c r="C187" s="299"/>
      <c r="D187" s="301"/>
      <c r="E187" s="301"/>
      <c r="F187" s="335"/>
      <c r="G187" s="335"/>
      <c r="H187" s="336"/>
      <c r="I187" s="301"/>
      <c r="J187" s="300"/>
      <c r="K187" s="337"/>
    </row>
    <row r="188" spans="2:11" hidden="1" outlineLevel="1" x14ac:dyDescent="0.2">
      <c r="B188" s="299"/>
      <c r="C188" s="299"/>
      <c r="D188" s="301"/>
      <c r="E188" s="301"/>
      <c r="F188" s="335"/>
      <c r="G188" s="335"/>
      <c r="H188" s="336"/>
      <c r="I188" s="301"/>
      <c r="J188" s="300"/>
      <c r="K188" s="337"/>
    </row>
    <row r="189" spans="2:11" hidden="1" outlineLevel="1" x14ac:dyDescent="0.2">
      <c r="B189" s="299"/>
      <c r="C189" s="299"/>
      <c r="D189" s="301"/>
      <c r="E189" s="301"/>
      <c r="F189" s="335"/>
      <c r="G189" s="335"/>
      <c r="H189" s="336"/>
      <c r="I189" s="301"/>
      <c r="J189" s="300"/>
      <c r="K189" s="337"/>
    </row>
    <row r="190" spans="2:11" hidden="1" outlineLevel="1" x14ac:dyDescent="0.2">
      <c r="B190" s="299"/>
      <c r="C190" s="299"/>
      <c r="D190" s="301"/>
      <c r="E190" s="301"/>
      <c r="F190" s="335"/>
      <c r="G190" s="335"/>
      <c r="H190" s="336"/>
      <c r="I190" s="301"/>
      <c r="J190" s="300"/>
      <c r="K190" s="337"/>
    </row>
    <row r="191" spans="2:11" hidden="1" outlineLevel="1" x14ac:dyDescent="0.2">
      <c r="B191" s="299"/>
      <c r="C191" s="299"/>
      <c r="D191" s="301"/>
      <c r="E191" s="301"/>
      <c r="F191" s="335"/>
      <c r="G191" s="335"/>
      <c r="H191" s="336"/>
      <c r="I191" s="301"/>
      <c r="J191" s="300"/>
      <c r="K191" s="337"/>
    </row>
    <row r="192" spans="2:11" hidden="1" outlineLevel="1" x14ac:dyDescent="0.2">
      <c r="B192" s="299"/>
      <c r="C192" s="299"/>
      <c r="D192" s="301"/>
      <c r="E192" s="301"/>
      <c r="F192" s="335"/>
      <c r="G192" s="335"/>
      <c r="H192" s="336"/>
      <c r="I192" s="301"/>
      <c r="J192" s="300"/>
      <c r="K192" s="337"/>
    </row>
    <row r="193" spans="2:11" hidden="1" outlineLevel="1" x14ac:dyDescent="0.2">
      <c r="B193" s="299"/>
      <c r="C193" s="299"/>
      <c r="D193" s="301"/>
      <c r="E193" s="301"/>
      <c r="F193" s="335"/>
      <c r="G193" s="335"/>
      <c r="H193" s="336"/>
      <c r="I193" s="301"/>
      <c r="J193" s="300"/>
      <c r="K193" s="337"/>
    </row>
    <row r="194" spans="2:11" hidden="1" outlineLevel="1" x14ac:dyDescent="0.2">
      <c r="B194" s="299"/>
      <c r="C194" s="299"/>
      <c r="D194" s="301"/>
      <c r="E194" s="301"/>
      <c r="F194" s="335"/>
      <c r="G194" s="335"/>
      <c r="H194" s="336"/>
      <c r="I194" s="301"/>
      <c r="J194" s="300"/>
      <c r="K194" s="337"/>
    </row>
    <row r="195" spans="2:11" hidden="1" outlineLevel="1" x14ac:dyDescent="0.2">
      <c r="B195" s="299"/>
      <c r="C195" s="299"/>
      <c r="D195" s="301"/>
      <c r="E195" s="301"/>
      <c r="F195" s="335"/>
      <c r="G195" s="335"/>
      <c r="H195" s="336"/>
      <c r="I195" s="301"/>
      <c r="J195" s="300"/>
      <c r="K195" s="337"/>
    </row>
    <row r="196" spans="2:11" hidden="1" outlineLevel="1" x14ac:dyDescent="0.2">
      <c r="B196" s="299"/>
      <c r="C196" s="299"/>
      <c r="D196" s="301"/>
      <c r="E196" s="301"/>
      <c r="F196" s="335"/>
      <c r="G196" s="335"/>
      <c r="H196" s="336"/>
      <c r="I196" s="301"/>
      <c r="J196" s="300"/>
      <c r="K196" s="337"/>
    </row>
    <row r="197" spans="2:11" hidden="1" outlineLevel="1" x14ac:dyDescent="0.2">
      <c r="B197" s="299"/>
      <c r="C197" s="299"/>
      <c r="D197" s="301"/>
      <c r="E197" s="301"/>
      <c r="F197" s="335"/>
      <c r="G197" s="335"/>
      <c r="H197" s="336"/>
      <c r="I197" s="301"/>
      <c r="J197" s="300"/>
      <c r="K197" s="337"/>
    </row>
    <row r="198" spans="2:11" hidden="1" outlineLevel="1" x14ac:dyDescent="0.2">
      <c r="B198" s="299"/>
      <c r="C198" s="299"/>
      <c r="D198" s="301"/>
      <c r="E198" s="301"/>
      <c r="F198" s="335"/>
      <c r="G198" s="335"/>
      <c r="H198" s="336"/>
      <c r="I198" s="301"/>
      <c r="J198" s="300"/>
      <c r="K198" s="337"/>
    </row>
    <row r="199" spans="2:11" hidden="1" outlineLevel="1" x14ac:dyDescent="0.2">
      <c r="B199" s="299"/>
      <c r="C199" s="299"/>
      <c r="D199" s="301"/>
      <c r="E199" s="301"/>
      <c r="F199" s="335"/>
      <c r="G199" s="335"/>
      <c r="H199" s="336"/>
      <c r="I199" s="301"/>
      <c r="J199" s="300"/>
      <c r="K199" s="337"/>
    </row>
    <row r="200" spans="2:11" hidden="1" outlineLevel="1" x14ac:dyDescent="0.2">
      <c r="B200" s="299"/>
      <c r="C200" s="299"/>
      <c r="D200" s="301"/>
      <c r="E200" s="301"/>
      <c r="F200" s="335"/>
      <c r="G200" s="335"/>
      <c r="H200" s="336"/>
      <c r="I200" s="301"/>
      <c r="J200" s="300"/>
      <c r="K200" s="337"/>
    </row>
    <row r="201" spans="2:11" hidden="1" outlineLevel="1" x14ac:dyDescent="0.2">
      <c r="B201" s="299"/>
      <c r="C201" s="299"/>
      <c r="D201" s="301"/>
      <c r="E201" s="301"/>
      <c r="F201" s="335"/>
      <c r="G201" s="335"/>
      <c r="H201" s="336"/>
      <c r="I201" s="301"/>
      <c r="J201" s="300"/>
      <c r="K201" s="337"/>
    </row>
    <row r="202" spans="2:11" hidden="1" outlineLevel="1" x14ac:dyDescent="0.2">
      <c r="B202" s="299"/>
      <c r="C202" s="299"/>
      <c r="D202" s="301"/>
      <c r="E202" s="301"/>
      <c r="F202" s="335"/>
      <c r="G202" s="335"/>
      <c r="H202" s="336"/>
      <c r="I202" s="301"/>
      <c r="J202" s="300"/>
      <c r="K202" s="337"/>
    </row>
    <row r="203" spans="2:11" hidden="1" outlineLevel="1" x14ac:dyDescent="0.2">
      <c r="B203" s="299"/>
      <c r="C203" s="299"/>
      <c r="D203" s="301"/>
      <c r="E203" s="301"/>
      <c r="F203" s="335"/>
      <c r="G203" s="335"/>
      <c r="H203" s="336"/>
      <c r="I203" s="301"/>
      <c r="J203" s="300"/>
      <c r="K203" s="337"/>
    </row>
    <row r="204" spans="2:11" hidden="1" outlineLevel="1" x14ac:dyDescent="0.2">
      <c r="B204" s="299"/>
      <c r="C204" s="299"/>
      <c r="D204" s="301"/>
      <c r="E204" s="301"/>
      <c r="F204" s="335"/>
      <c r="G204" s="335"/>
      <c r="H204" s="336"/>
      <c r="I204" s="301"/>
      <c r="J204" s="300"/>
      <c r="K204" s="337"/>
    </row>
    <row r="205" spans="2:11" hidden="1" outlineLevel="1" x14ac:dyDescent="0.2">
      <c r="B205" s="299"/>
      <c r="C205" s="299"/>
      <c r="D205" s="301"/>
      <c r="E205" s="301"/>
      <c r="F205" s="335"/>
      <c r="G205" s="335"/>
      <c r="H205" s="336"/>
      <c r="I205" s="301"/>
      <c r="J205" s="300"/>
      <c r="K205" s="337"/>
    </row>
    <row r="206" spans="2:11" hidden="1" outlineLevel="1" x14ac:dyDescent="0.2">
      <c r="B206" s="299"/>
      <c r="C206" s="299"/>
      <c r="D206" s="301"/>
      <c r="E206" s="301"/>
      <c r="F206" s="335"/>
      <c r="G206" s="335"/>
      <c r="H206" s="336"/>
      <c r="I206" s="301"/>
      <c r="J206" s="300"/>
      <c r="K206" s="337"/>
    </row>
    <row r="207" spans="2:11" hidden="1" outlineLevel="1" x14ac:dyDescent="0.2">
      <c r="B207" s="299"/>
      <c r="C207" s="299"/>
      <c r="D207" s="301"/>
      <c r="E207" s="301"/>
      <c r="F207" s="335"/>
      <c r="G207" s="335"/>
      <c r="H207" s="336"/>
      <c r="I207" s="301"/>
      <c r="J207" s="300"/>
      <c r="K207" s="337"/>
    </row>
    <row r="208" spans="2:11" hidden="1" outlineLevel="1" x14ac:dyDescent="0.2">
      <c r="B208" s="299"/>
      <c r="C208" s="299"/>
      <c r="D208" s="301"/>
      <c r="E208" s="301"/>
      <c r="F208" s="335"/>
      <c r="G208" s="335"/>
      <c r="H208" s="336"/>
      <c r="I208" s="301"/>
      <c r="J208" s="300"/>
      <c r="K208" s="337"/>
    </row>
    <row r="209" spans="2:11" hidden="1" outlineLevel="1" x14ac:dyDescent="0.2">
      <c r="B209" s="299"/>
      <c r="C209" s="299"/>
      <c r="D209" s="301"/>
      <c r="E209" s="301"/>
      <c r="F209" s="335"/>
      <c r="G209" s="335"/>
      <c r="H209" s="336"/>
      <c r="I209" s="301"/>
      <c r="J209" s="300"/>
      <c r="K209" s="337"/>
    </row>
    <row r="210" spans="2:11" hidden="1" outlineLevel="1" x14ac:dyDescent="0.2">
      <c r="B210" s="299"/>
      <c r="C210" s="299"/>
      <c r="D210" s="301"/>
      <c r="E210" s="301"/>
      <c r="F210" s="335"/>
      <c r="G210" s="335"/>
      <c r="H210" s="336"/>
      <c r="I210" s="301"/>
      <c r="J210" s="300"/>
      <c r="K210" s="337"/>
    </row>
    <row r="211" spans="2:11" hidden="1" outlineLevel="1" x14ac:dyDescent="0.2">
      <c r="B211" s="299"/>
      <c r="C211" s="299"/>
      <c r="D211" s="301"/>
      <c r="E211" s="301"/>
      <c r="F211" s="335"/>
      <c r="G211" s="335"/>
      <c r="H211" s="336"/>
      <c r="I211" s="301"/>
      <c r="J211" s="300"/>
      <c r="K211" s="337"/>
    </row>
    <row r="212" spans="2:11" hidden="1" outlineLevel="1" x14ac:dyDescent="0.2">
      <c r="B212" s="299"/>
      <c r="C212" s="299"/>
      <c r="D212" s="301"/>
      <c r="E212" s="301"/>
      <c r="F212" s="335"/>
      <c r="G212" s="335"/>
      <c r="H212" s="336"/>
      <c r="I212" s="301"/>
      <c r="J212" s="300"/>
      <c r="K212" s="337"/>
    </row>
    <row r="213" spans="2:11" outlineLevel="1" x14ac:dyDescent="0.2">
      <c r="B213" s="299"/>
      <c r="C213" s="299"/>
      <c r="D213" s="301"/>
      <c r="E213" s="301"/>
      <c r="F213" s="335"/>
      <c r="G213" s="335"/>
      <c r="H213" s="336"/>
      <c r="I213" s="301"/>
      <c r="J213" s="300"/>
      <c r="K213" s="337"/>
    </row>
    <row r="627" spans="1:26" x14ac:dyDescent="0.2">
      <c r="A627" s="338"/>
      <c r="B627" s="338"/>
      <c r="C627" s="338"/>
      <c r="D627" s="338"/>
      <c r="E627" s="338"/>
      <c r="F627" s="338"/>
      <c r="G627" s="338"/>
      <c r="H627" s="338"/>
      <c r="I627" s="338"/>
      <c r="J627" s="338"/>
      <c r="K627" s="338"/>
      <c r="L627" s="338"/>
      <c r="M627" s="338"/>
      <c r="N627"/>
      <c r="O627"/>
      <c r="P627"/>
      <c r="Q627"/>
      <c r="R627"/>
      <c r="S627"/>
      <c r="T627"/>
      <c r="U627"/>
      <c r="V627"/>
      <c r="W627"/>
      <c r="X627"/>
      <c r="Y627"/>
      <c r="Z627"/>
    </row>
  </sheetData>
  <mergeCells count="21">
    <mergeCell ref="J5:K5"/>
    <mergeCell ref="J1:K1"/>
    <mergeCell ref="B2:C2"/>
    <mergeCell ref="H2:I2"/>
    <mergeCell ref="J2:K2"/>
    <mergeCell ref="B3:C3"/>
    <mergeCell ref="H3:I3"/>
    <mergeCell ref="J3:K3"/>
    <mergeCell ref="B4:C4"/>
    <mergeCell ref="H4:I4"/>
    <mergeCell ref="J4:K4"/>
    <mergeCell ref="B1:C1"/>
    <mergeCell ref="B5:C5"/>
    <mergeCell ref="H1:I1"/>
    <mergeCell ref="H5:I5"/>
    <mergeCell ref="B7:K7"/>
    <mergeCell ref="B8:B9"/>
    <mergeCell ref="C8:C9"/>
    <mergeCell ref="D8:E9"/>
    <mergeCell ref="F8:J8"/>
    <mergeCell ref="K8:K9"/>
  </mergeCells>
  <dataValidations count="1">
    <dataValidation type="list" allowBlank="1" showInputMessage="1" showErrorMessage="1" sqref="J10:J213 H1:H5">
      <formula1>DataSrcInCmp</formula1>
    </dataValidation>
  </dataValidations>
  <pageMargins left="0.23622047244094491" right="0.23622047244094491" top="0.74803149606299213" bottom="0.74803149606299213"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2"/>
  <sheetViews>
    <sheetView zoomScale="90" zoomScaleNormal="90" zoomScaleSheetLayoutView="90" workbookViewId="0">
      <selection activeCell="A441" sqref="A441"/>
    </sheetView>
  </sheetViews>
  <sheetFormatPr defaultRowHeight="12.75" outlineLevelRow="1" x14ac:dyDescent="0.2"/>
  <cols>
    <col min="1" max="1" width="11" style="198" customWidth="1"/>
    <col min="2" max="2" width="15.28515625" style="198" customWidth="1"/>
    <col min="3" max="3" width="11.5703125" style="198" customWidth="1"/>
    <col min="4" max="4" width="13" style="198" customWidth="1"/>
    <col min="5" max="7" width="9.85546875" style="198" customWidth="1"/>
    <col min="8" max="12" width="13" style="198" customWidth="1"/>
    <col min="13" max="13" width="9.140625" style="198"/>
    <col min="14" max="14" width="61.5703125" style="198" bestFit="1" customWidth="1"/>
    <col min="15" max="15" width="9.140625" style="198"/>
    <col min="16" max="16" width="15" style="198" customWidth="1"/>
    <col min="17" max="17" width="18.7109375" style="198" customWidth="1"/>
    <col min="18" max="18" width="14.28515625" style="198" customWidth="1"/>
    <col min="19" max="22" width="9.140625" style="198"/>
    <col min="23" max="23" width="19.5703125" style="198" customWidth="1"/>
    <col min="24" max="16384" width="9.140625" style="198"/>
  </cols>
  <sheetData>
    <row r="2" spans="1:15" ht="38.25" x14ac:dyDescent="0.2">
      <c r="A2" s="242" t="s">
        <v>1406</v>
      </c>
      <c r="B2" s="242" t="s">
        <v>4083</v>
      </c>
      <c r="C2" s="242" t="s">
        <v>4073</v>
      </c>
      <c r="D2" s="242" t="s">
        <v>4062</v>
      </c>
      <c r="E2" s="242" t="s">
        <v>4063</v>
      </c>
      <c r="F2" s="242" t="s">
        <v>4064</v>
      </c>
      <c r="G2" s="242" t="s">
        <v>4065</v>
      </c>
      <c r="H2" s="242" t="s">
        <v>4068</v>
      </c>
      <c r="I2" s="242" t="s">
        <v>4069</v>
      </c>
      <c r="J2" s="242" t="s">
        <v>4070</v>
      </c>
      <c r="K2" s="242" t="s">
        <v>4071</v>
      </c>
      <c r="L2" s="242" t="s">
        <v>4072</v>
      </c>
      <c r="M2" s="242" t="s">
        <v>3051</v>
      </c>
      <c r="N2" s="197"/>
      <c r="O2" s="197"/>
    </row>
    <row r="3" spans="1:15" outlineLevel="1" x14ac:dyDescent="0.2">
      <c r="A3" s="257" t="e">
        <f>'Performance Framework '!#REF!</f>
        <v>#REF!</v>
      </c>
      <c r="B3" s="258" t="e">
        <f ca="1">INDIRECT(ADDRESS(MATCH(A3,CatCoverage!C:C,0),4,1,1,"CatCoverage"))</f>
        <v>#REF!</v>
      </c>
      <c r="C3" s="258" t="e">
        <f ca="1">INDIRECT(ADDRESS(MATCH(A3,CatCoverage!C:C,0),15,1,1,"CatCoverage"))</f>
        <v>#REF!</v>
      </c>
      <c r="D3" s="258" t="e">
        <f>'Performance Framework '!#REF!</f>
        <v>#REF!</v>
      </c>
      <c r="E3" s="258" t="e">
        <f>'Performance Framework '!#REF!</f>
        <v>#REF!</v>
      </c>
      <c r="F3" s="258" t="e">
        <f>'Performance Framework '!#REF!</f>
        <v>#REF!</v>
      </c>
      <c r="G3" s="258" t="e">
        <f>'Performance Framework '!#REF!</f>
        <v>#REF!</v>
      </c>
      <c r="H3" s="258">
        <f ca="1">IFERROR(INDIRECT(ADDRESS(MATCH(D3,CatIndDisaggrGrp!$A:$A,0),7,1,1,"CatIndDisaggrGrp")),0)</f>
        <v>0</v>
      </c>
      <c r="I3" s="258">
        <f ca="1">IFERROR(INDIRECT(ADDRESS(MATCH(E3,CatIndDisaggrGrp!$A:$A,0),7,1,1,"CatIndDisaggrGrp")),0)</f>
        <v>0</v>
      </c>
      <c r="J3" s="258">
        <f ca="1">IFERROR(INDIRECT(ADDRESS(MATCH(F3,CatIndDisaggrGrp!$A:$A,0),7,1,1,"CatIndDisaggrGrp")),0)</f>
        <v>0</v>
      </c>
      <c r="K3" s="258">
        <f ca="1">IFERROR(INDIRECT(ADDRESS(MATCH(G3,CatIndDisaggrGrp!$A:$A,0),7,1,1,"CatIndDisaggrGrp")),0)</f>
        <v>0</v>
      </c>
      <c r="L3" s="258">
        <f ca="1">SUM(H3:K3)</f>
        <v>0</v>
      </c>
      <c r="M3" s="259" t="str">
        <f ca="1">IFERROR(MID(B3,1,FIND(":",B3,1)-1),"")</f>
        <v/>
      </c>
      <c r="N3" s="202"/>
      <c r="O3" s="202"/>
    </row>
    <row r="4" spans="1:15" outlineLevel="1" x14ac:dyDescent="0.2">
      <c r="A4" s="244" t="e">
        <f>'Performance Framework '!#REF!</f>
        <v>#REF!</v>
      </c>
      <c r="B4" s="243" t="e">
        <f ca="1">INDIRECT(ADDRESS(MATCH(A4,CatCoverage!C:C,0),4,1,1,"CatCoverage"))</f>
        <v>#REF!</v>
      </c>
      <c r="C4" s="243" t="e">
        <f ca="1">INDIRECT(ADDRESS(MATCH(A4,CatCoverage!C:C,0),15,1,1,"CatCoverage"))</f>
        <v>#REF!</v>
      </c>
      <c r="D4" s="243" t="e">
        <f>'Performance Framework '!#REF!</f>
        <v>#REF!</v>
      </c>
      <c r="E4" s="243" t="e">
        <f>'Performance Framework '!#REF!</f>
        <v>#REF!</v>
      </c>
      <c r="F4" s="243" t="e">
        <f>'Performance Framework '!#REF!</f>
        <v>#REF!</v>
      </c>
      <c r="G4" s="243" t="e">
        <f>'Performance Framework '!#REF!</f>
        <v>#REF!</v>
      </c>
      <c r="H4" s="243">
        <f ca="1">IFERROR(INDIRECT(ADDRESS(MATCH(D4,CatIndDisaggrGrp!$A:$A,0),7,1,1,"CatIndDisaggrGrp")),0)</f>
        <v>0</v>
      </c>
      <c r="I4" s="243">
        <f ca="1">IFERROR(INDIRECT(ADDRESS(MATCH(E4,CatIndDisaggrGrp!$A:$A,0),7,1,1,"CatIndDisaggrGrp")),0)</f>
        <v>0</v>
      </c>
      <c r="J4" s="243">
        <f ca="1">IFERROR(INDIRECT(ADDRESS(MATCH(F4,CatIndDisaggrGrp!$A:$A,0),7,1,1,"CatIndDisaggrGrp")),0)</f>
        <v>0</v>
      </c>
      <c r="K4" s="243">
        <f ca="1">IFERROR(INDIRECT(ADDRESS(MATCH(G4,CatIndDisaggrGrp!$A:$A,0),7,1,1,"CatIndDisaggrGrp")),0)</f>
        <v>0</v>
      </c>
      <c r="L4" s="243">
        <f t="shared" ref="L4:L67" ca="1" si="0">SUM(H4:K4)</f>
        <v>0</v>
      </c>
      <c r="M4" s="245" t="str">
        <f t="shared" ref="M4:M67" ca="1" si="1">IFERROR(MID(B4,1,FIND(":",B4,1)-1),"")</f>
        <v/>
      </c>
    </row>
    <row r="5" spans="1:15" outlineLevel="1" x14ac:dyDescent="0.2">
      <c r="A5" s="244" t="e">
        <f>'Performance Framework '!#REF!</f>
        <v>#REF!</v>
      </c>
      <c r="B5" s="243" t="e">
        <f ca="1">INDIRECT(ADDRESS(MATCH(A5,CatCoverage!C:C,0),4,1,1,"CatCoverage"))</f>
        <v>#REF!</v>
      </c>
      <c r="C5" s="243" t="e">
        <f ca="1">INDIRECT(ADDRESS(MATCH(A5,CatCoverage!C:C,0),15,1,1,"CatCoverage"))</f>
        <v>#REF!</v>
      </c>
      <c r="D5" s="243" t="e">
        <f>'Performance Framework '!#REF!</f>
        <v>#REF!</v>
      </c>
      <c r="E5" s="243" t="e">
        <f>'Performance Framework '!#REF!</f>
        <v>#REF!</v>
      </c>
      <c r="F5" s="243" t="e">
        <f>'Performance Framework '!#REF!</f>
        <v>#REF!</v>
      </c>
      <c r="G5" s="243" t="e">
        <f>'Performance Framework '!#REF!</f>
        <v>#REF!</v>
      </c>
      <c r="H5" s="243">
        <f ca="1">IFERROR(INDIRECT(ADDRESS(MATCH(D5,CatIndDisaggrGrp!$A:$A,0),7,1,1,"CatIndDisaggrGrp")),0)</f>
        <v>0</v>
      </c>
      <c r="I5" s="243">
        <f ca="1">IFERROR(INDIRECT(ADDRESS(MATCH(E5,CatIndDisaggrGrp!$A:$A,0),7,1,1,"CatIndDisaggrGrp")),0)</f>
        <v>0</v>
      </c>
      <c r="J5" s="243">
        <f ca="1">IFERROR(INDIRECT(ADDRESS(MATCH(F5,CatIndDisaggrGrp!$A:$A,0),7,1,1,"CatIndDisaggrGrp")),0)</f>
        <v>0</v>
      </c>
      <c r="K5" s="243">
        <f ca="1">IFERROR(INDIRECT(ADDRESS(MATCH(G5,CatIndDisaggrGrp!$A:$A,0),7,1,1,"CatIndDisaggrGrp")),0)</f>
        <v>0</v>
      </c>
      <c r="L5" s="243">
        <f t="shared" ca="1" si="0"/>
        <v>0</v>
      </c>
      <c r="M5" s="245" t="str">
        <f t="shared" ca="1" si="1"/>
        <v/>
      </c>
    </row>
    <row r="6" spans="1:15" outlineLevel="1" x14ac:dyDescent="0.2">
      <c r="A6" s="244" t="e">
        <f>'Performance Framework '!#REF!</f>
        <v>#REF!</v>
      </c>
      <c r="B6" s="243" t="e">
        <f ca="1">INDIRECT(ADDRESS(MATCH(A6,CatCoverage!C:C,0),4,1,1,"CatCoverage"))</f>
        <v>#REF!</v>
      </c>
      <c r="C6" s="243" t="e">
        <f ca="1">INDIRECT(ADDRESS(MATCH(A6,CatCoverage!C:C,0),15,1,1,"CatCoverage"))</f>
        <v>#REF!</v>
      </c>
      <c r="D6" s="243" t="e">
        <f>'Performance Framework '!#REF!</f>
        <v>#REF!</v>
      </c>
      <c r="E6" s="243" t="e">
        <f>'Performance Framework '!#REF!</f>
        <v>#REF!</v>
      </c>
      <c r="F6" s="243" t="e">
        <f>'Performance Framework '!#REF!</f>
        <v>#REF!</v>
      </c>
      <c r="G6" s="243" t="e">
        <f>'Performance Framework '!#REF!</f>
        <v>#REF!</v>
      </c>
      <c r="H6" s="243">
        <f ca="1">IFERROR(INDIRECT(ADDRESS(MATCH(D6,CatIndDisaggrGrp!$A:$A,0),7,1,1,"CatIndDisaggrGrp")),0)</f>
        <v>0</v>
      </c>
      <c r="I6" s="243">
        <f ca="1">IFERROR(INDIRECT(ADDRESS(MATCH(E6,CatIndDisaggrGrp!$A:$A,0),7,1,1,"CatIndDisaggrGrp")),0)</f>
        <v>0</v>
      </c>
      <c r="J6" s="243">
        <f ca="1">IFERROR(INDIRECT(ADDRESS(MATCH(F6,CatIndDisaggrGrp!$A:$A,0),7,1,1,"CatIndDisaggrGrp")),0)</f>
        <v>0</v>
      </c>
      <c r="K6" s="243">
        <f ca="1">IFERROR(INDIRECT(ADDRESS(MATCH(G6,CatIndDisaggrGrp!$A:$A,0),7,1,1,"CatIndDisaggrGrp")),0)</f>
        <v>0</v>
      </c>
      <c r="L6" s="243">
        <f t="shared" ca="1" si="0"/>
        <v>0</v>
      </c>
      <c r="M6" s="245" t="str">
        <f t="shared" ca="1" si="1"/>
        <v/>
      </c>
    </row>
    <row r="7" spans="1:15" outlineLevel="1" x14ac:dyDescent="0.2">
      <c r="A7" s="244" t="e">
        <f>'Performance Framework '!#REF!</f>
        <v>#REF!</v>
      </c>
      <c r="B7" s="243" t="e">
        <f ca="1">INDIRECT(ADDRESS(MATCH(A7,CatCoverage!C:C,0),4,1,1,"CatCoverage"))</f>
        <v>#REF!</v>
      </c>
      <c r="C7" s="243" t="e">
        <f ca="1">INDIRECT(ADDRESS(MATCH(A7,CatCoverage!C:C,0),15,1,1,"CatCoverage"))</f>
        <v>#REF!</v>
      </c>
      <c r="D7" s="243" t="e">
        <f>'Performance Framework '!#REF!</f>
        <v>#REF!</v>
      </c>
      <c r="E7" s="243" t="e">
        <f>'Performance Framework '!#REF!</f>
        <v>#REF!</v>
      </c>
      <c r="F7" s="243" t="e">
        <f>'Performance Framework '!#REF!</f>
        <v>#REF!</v>
      </c>
      <c r="G7" s="243" t="e">
        <f>'Performance Framework '!#REF!</f>
        <v>#REF!</v>
      </c>
      <c r="H7" s="243">
        <f ca="1">IFERROR(INDIRECT(ADDRESS(MATCH(D7,CatIndDisaggrGrp!$A:$A,0),7,1,1,"CatIndDisaggrGrp")),0)</f>
        <v>0</v>
      </c>
      <c r="I7" s="243">
        <f ca="1">IFERROR(INDIRECT(ADDRESS(MATCH(E7,CatIndDisaggrGrp!$A:$A,0),7,1,1,"CatIndDisaggrGrp")),0)</f>
        <v>0</v>
      </c>
      <c r="J7" s="243">
        <f ca="1">IFERROR(INDIRECT(ADDRESS(MATCH(F7,CatIndDisaggrGrp!$A:$A,0),7,1,1,"CatIndDisaggrGrp")),0)</f>
        <v>0</v>
      </c>
      <c r="K7" s="243">
        <f ca="1">IFERROR(INDIRECT(ADDRESS(MATCH(G7,CatIndDisaggrGrp!$A:$A,0),7,1,1,"CatIndDisaggrGrp")),0)</f>
        <v>0</v>
      </c>
      <c r="L7" s="243">
        <f t="shared" ca="1" si="0"/>
        <v>0</v>
      </c>
      <c r="M7" s="245" t="str">
        <f t="shared" ca="1" si="1"/>
        <v/>
      </c>
    </row>
    <row r="8" spans="1:15" outlineLevel="1" x14ac:dyDescent="0.2">
      <c r="A8" s="244" t="e">
        <f>'Performance Framework '!#REF!</f>
        <v>#REF!</v>
      </c>
      <c r="B8" s="243" t="e">
        <f ca="1">INDIRECT(ADDRESS(MATCH(A8,CatCoverage!C:C,0),4,1,1,"CatCoverage"))</f>
        <v>#REF!</v>
      </c>
      <c r="C8" s="243" t="e">
        <f ca="1">INDIRECT(ADDRESS(MATCH(A8,CatCoverage!C:C,0),15,1,1,"CatCoverage"))</f>
        <v>#REF!</v>
      </c>
      <c r="D8" s="243" t="e">
        <f>'Performance Framework '!#REF!</f>
        <v>#REF!</v>
      </c>
      <c r="E8" s="243" t="e">
        <f>'Performance Framework '!#REF!</f>
        <v>#REF!</v>
      </c>
      <c r="F8" s="243" t="e">
        <f>'Performance Framework '!#REF!</f>
        <v>#REF!</v>
      </c>
      <c r="G8" s="243" t="e">
        <f>'Performance Framework '!#REF!</f>
        <v>#REF!</v>
      </c>
      <c r="H8" s="243">
        <f ca="1">IFERROR(INDIRECT(ADDRESS(MATCH(D8,CatIndDisaggrGrp!$A:$A,0),7,1,1,"CatIndDisaggrGrp")),0)</f>
        <v>0</v>
      </c>
      <c r="I8" s="243">
        <f ca="1">IFERROR(INDIRECT(ADDRESS(MATCH(E8,CatIndDisaggrGrp!$A:$A,0),7,1,1,"CatIndDisaggrGrp")),0)</f>
        <v>0</v>
      </c>
      <c r="J8" s="243">
        <f ca="1">IFERROR(INDIRECT(ADDRESS(MATCH(F8,CatIndDisaggrGrp!$A:$A,0),7,1,1,"CatIndDisaggrGrp")),0)</f>
        <v>0</v>
      </c>
      <c r="K8" s="243">
        <f ca="1">IFERROR(INDIRECT(ADDRESS(MATCH(G8,CatIndDisaggrGrp!$A:$A,0),7,1,1,"CatIndDisaggrGrp")),0)</f>
        <v>0</v>
      </c>
      <c r="L8" s="243">
        <f t="shared" ca="1" si="0"/>
        <v>0</v>
      </c>
      <c r="M8" s="245" t="str">
        <f t="shared" ca="1" si="1"/>
        <v/>
      </c>
    </row>
    <row r="9" spans="1:15" outlineLevel="1" x14ac:dyDescent="0.2">
      <c r="A9" s="244" t="e">
        <f>'Performance Framework '!#REF!</f>
        <v>#REF!</v>
      </c>
      <c r="B9" s="243" t="e">
        <f ca="1">INDIRECT(ADDRESS(MATCH(A9,CatCoverage!C:C,0),4,1,1,"CatCoverage"))</f>
        <v>#REF!</v>
      </c>
      <c r="C9" s="243" t="e">
        <f ca="1">INDIRECT(ADDRESS(MATCH(A9,CatCoverage!C:C,0),15,1,1,"CatCoverage"))</f>
        <v>#REF!</v>
      </c>
      <c r="D9" s="243" t="e">
        <f>'Performance Framework '!#REF!</f>
        <v>#REF!</v>
      </c>
      <c r="E9" s="243" t="e">
        <f>'Performance Framework '!#REF!</f>
        <v>#REF!</v>
      </c>
      <c r="F9" s="243" t="e">
        <f>'Performance Framework '!#REF!</f>
        <v>#REF!</v>
      </c>
      <c r="G9" s="243" t="e">
        <f>'Performance Framework '!#REF!</f>
        <v>#REF!</v>
      </c>
      <c r="H9" s="243">
        <f ca="1">IFERROR(INDIRECT(ADDRESS(MATCH(D9,CatIndDisaggrGrp!$A:$A,0),7,1,1,"CatIndDisaggrGrp")),0)</f>
        <v>0</v>
      </c>
      <c r="I9" s="243">
        <f ca="1">IFERROR(INDIRECT(ADDRESS(MATCH(E9,CatIndDisaggrGrp!$A:$A,0),7,1,1,"CatIndDisaggrGrp")),0)</f>
        <v>0</v>
      </c>
      <c r="J9" s="243">
        <f ca="1">IFERROR(INDIRECT(ADDRESS(MATCH(F9,CatIndDisaggrGrp!$A:$A,0),7,1,1,"CatIndDisaggrGrp")),0)</f>
        <v>0</v>
      </c>
      <c r="K9" s="243">
        <f ca="1">IFERROR(INDIRECT(ADDRESS(MATCH(G9,CatIndDisaggrGrp!$A:$A,0),7,1,1,"CatIndDisaggrGrp")),0)</f>
        <v>0</v>
      </c>
      <c r="L9" s="243">
        <f t="shared" ca="1" si="0"/>
        <v>0</v>
      </c>
      <c r="M9" s="245" t="str">
        <f t="shared" ca="1" si="1"/>
        <v/>
      </c>
    </row>
    <row r="10" spans="1:15" outlineLevel="1" x14ac:dyDescent="0.2">
      <c r="A10" s="244" t="e">
        <f>'Performance Framework '!#REF!</f>
        <v>#REF!</v>
      </c>
      <c r="B10" s="243" t="e">
        <f ca="1">INDIRECT(ADDRESS(MATCH(A10,CatCoverage!C:C,0),4,1,1,"CatCoverage"))</f>
        <v>#REF!</v>
      </c>
      <c r="C10" s="243" t="e">
        <f ca="1">INDIRECT(ADDRESS(MATCH(A10,CatCoverage!C:C,0),15,1,1,"CatCoverage"))</f>
        <v>#REF!</v>
      </c>
      <c r="D10" s="243" t="e">
        <f>'Performance Framework '!#REF!</f>
        <v>#REF!</v>
      </c>
      <c r="E10" s="243" t="e">
        <f>'Performance Framework '!#REF!</f>
        <v>#REF!</v>
      </c>
      <c r="F10" s="243" t="e">
        <f>'Performance Framework '!#REF!</f>
        <v>#REF!</v>
      </c>
      <c r="G10" s="243" t="e">
        <f>'Performance Framework '!#REF!</f>
        <v>#REF!</v>
      </c>
      <c r="H10" s="243">
        <f ca="1">IFERROR(INDIRECT(ADDRESS(MATCH(D10,CatIndDisaggrGrp!$A:$A,0),7,1,1,"CatIndDisaggrGrp")),0)</f>
        <v>0</v>
      </c>
      <c r="I10" s="243">
        <f ca="1">IFERROR(INDIRECT(ADDRESS(MATCH(E10,CatIndDisaggrGrp!$A:$A,0),7,1,1,"CatIndDisaggrGrp")),0)</f>
        <v>0</v>
      </c>
      <c r="J10" s="243">
        <f ca="1">IFERROR(INDIRECT(ADDRESS(MATCH(F10,CatIndDisaggrGrp!$A:$A,0),7,1,1,"CatIndDisaggrGrp")),0)</f>
        <v>0</v>
      </c>
      <c r="K10" s="243">
        <f ca="1">IFERROR(INDIRECT(ADDRESS(MATCH(G10,CatIndDisaggrGrp!$A:$A,0),7,1,1,"CatIndDisaggrGrp")),0)</f>
        <v>0</v>
      </c>
      <c r="L10" s="243">
        <f t="shared" ca="1" si="0"/>
        <v>0</v>
      </c>
      <c r="M10" s="245" t="str">
        <f t="shared" ca="1" si="1"/>
        <v/>
      </c>
    </row>
    <row r="11" spans="1:15" outlineLevel="1" x14ac:dyDescent="0.2">
      <c r="A11" s="244" t="e">
        <f>'Performance Framework '!#REF!</f>
        <v>#REF!</v>
      </c>
      <c r="B11" s="243" t="e">
        <f ca="1">INDIRECT(ADDRESS(MATCH(A11,CatCoverage!C:C,0),4,1,1,"CatCoverage"))</f>
        <v>#REF!</v>
      </c>
      <c r="C11" s="243" t="e">
        <f ca="1">INDIRECT(ADDRESS(MATCH(A11,CatCoverage!C:C,0),15,1,1,"CatCoverage"))</f>
        <v>#REF!</v>
      </c>
      <c r="D11" s="243" t="e">
        <f>'Performance Framework '!#REF!</f>
        <v>#REF!</v>
      </c>
      <c r="E11" s="243" t="e">
        <f>'Performance Framework '!#REF!</f>
        <v>#REF!</v>
      </c>
      <c r="F11" s="243" t="e">
        <f>'Performance Framework '!#REF!</f>
        <v>#REF!</v>
      </c>
      <c r="G11" s="243" t="e">
        <f>'Performance Framework '!#REF!</f>
        <v>#REF!</v>
      </c>
      <c r="H11" s="243">
        <f ca="1">IFERROR(INDIRECT(ADDRESS(MATCH(D11,CatIndDisaggrGrp!$A:$A,0),7,1,1,"CatIndDisaggrGrp")),0)</f>
        <v>0</v>
      </c>
      <c r="I11" s="243">
        <f ca="1">IFERROR(INDIRECT(ADDRESS(MATCH(E11,CatIndDisaggrGrp!$A:$A,0),7,1,1,"CatIndDisaggrGrp")),0)</f>
        <v>0</v>
      </c>
      <c r="J11" s="243">
        <f ca="1">IFERROR(INDIRECT(ADDRESS(MATCH(F11,CatIndDisaggrGrp!$A:$A,0),7,1,1,"CatIndDisaggrGrp")),0)</f>
        <v>0</v>
      </c>
      <c r="K11" s="243">
        <f ca="1">IFERROR(INDIRECT(ADDRESS(MATCH(G11,CatIndDisaggrGrp!$A:$A,0),7,1,1,"CatIndDisaggrGrp")),0)</f>
        <v>0</v>
      </c>
      <c r="L11" s="243">
        <f t="shared" ca="1" si="0"/>
        <v>0</v>
      </c>
      <c r="M11" s="245" t="str">
        <f t="shared" ca="1" si="1"/>
        <v/>
      </c>
    </row>
    <row r="12" spans="1:15" outlineLevel="1" x14ac:dyDescent="0.2">
      <c r="A12" s="244" t="e">
        <f>'Performance Framework '!#REF!</f>
        <v>#REF!</v>
      </c>
      <c r="B12" s="243" t="e">
        <f ca="1">INDIRECT(ADDRESS(MATCH(A12,CatCoverage!C:C,0),4,1,1,"CatCoverage"))</f>
        <v>#REF!</v>
      </c>
      <c r="C12" s="243" t="e">
        <f ca="1">INDIRECT(ADDRESS(MATCH(A12,CatCoverage!C:C,0),15,1,1,"CatCoverage"))</f>
        <v>#REF!</v>
      </c>
      <c r="D12" s="243" t="e">
        <f>'Performance Framework '!#REF!</f>
        <v>#REF!</v>
      </c>
      <c r="E12" s="243" t="e">
        <f>'Performance Framework '!#REF!</f>
        <v>#REF!</v>
      </c>
      <c r="F12" s="243" t="e">
        <f>'Performance Framework '!#REF!</f>
        <v>#REF!</v>
      </c>
      <c r="G12" s="243" t="e">
        <f>'Performance Framework '!#REF!</f>
        <v>#REF!</v>
      </c>
      <c r="H12" s="243">
        <f ca="1">IFERROR(INDIRECT(ADDRESS(MATCH(D12,CatIndDisaggrGrp!$A:$A,0),7,1,1,"CatIndDisaggrGrp")),0)</f>
        <v>0</v>
      </c>
      <c r="I12" s="243">
        <f ca="1">IFERROR(INDIRECT(ADDRESS(MATCH(E12,CatIndDisaggrGrp!$A:$A,0),7,1,1,"CatIndDisaggrGrp")),0)</f>
        <v>0</v>
      </c>
      <c r="J12" s="243">
        <f ca="1">IFERROR(INDIRECT(ADDRESS(MATCH(F12,CatIndDisaggrGrp!$A:$A,0),7,1,1,"CatIndDisaggrGrp")),0)</f>
        <v>0</v>
      </c>
      <c r="K12" s="243">
        <f ca="1">IFERROR(INDIRECT(ADDRESS(MATCH(G12,CatIndDisaggrGrp!$A:$A,0),7,1,1,"CatIndDisaggrGrp")),0)</f>
        <v>0</v>
      </c>
      <c r="L12" s="243">
        <f t="shared" ca="1" si="0"/>
        <v>0</v>
      </c>
      <c r="M12" s="245" t="str">
        <f t="shared" ca="1" si="1"/>
        <v/>
      </c>
    </row>
    <row r="13" spans="1:15" outlineLevel="1" x14ac:dyDescent="0.2">
      <c r="A13" s="244" t="e">
        <f>'Performance Framework '!#REF!</f>
        <v>#REF!</v>
      </c>
      <c r="B13" s="243" t="e">
        <f ca="1">INDIRECT(ADDRESS(MATCH(A13,CatCoverage!C:C,0),4,1,1,"CatCoverage"))</f>
        <v>#REF!</v>
      </c>
      <c r="C13" s="243" t="e">
        <f ca="1">INDIRECT(ADDRESS(MATCH(A13,CatCoverage!C:C,0),15,1,1,"CatCoverage"))</f>
        <v>#REF!</v>
      </c>
      <c r="D13" s="243" t="e">
        <f>'Performance Framework '!#REF!</f>
        <v>#REF!</v>
      </c>
      <c r="E13" s="243" t="e">
        <f>'Performance Framework '!#REF!</f>
        <v>#REF!</v>
      </c>
      <c r="F13" s="243" t="e">
        <f>'Performance Framework '!#REF!</f>
        <v>#REF!</v>
      </c>
      <c r="G13" s="243" t="e">
        <f>'Performance Framework '!#REF!</f>
        <v>#REF!</v>
      </c>
      <c r="H13" s="243">
        <f ca="1">IFERROR(INDIRECT(ADDRESS(MATCH(D13,CatIndDisaggrGrp!$A:$A,0),7,1,1,"CatIndDisaggrGrp")),0)</f>
        <v>0</v>
      </c>
      <c r="I13" s="243">
        <f ca="1">IFERROR(INDIRECT(ADDRESS(MATCH(E13,CatIndDisaggrGrp!$A:$A,0),7,1,1,"CatIndDisaggrGrp")),0)</f>
        <v>0</v>
      </c>
      <c r="J13" s="243">
        <f ca="1">IFERROR(INDIRECT(ADDRESS(MATCH(F13,CatIndDisaggrGrp!$A:$A,0),7,1,1,"CatIndDisaggrGrp")),0)</f>
        <v>0</v>
      </c>
      <c r="K13" s="243">
        <f ca="1">IFERROR(INDIRECT(ADDRESS(MATCH(G13,CatIndDisaggrGrp!$A:$A,0),7,1,1,"CatIndDisaggrGrp")),0)</f>
        <v>0</v>
      </c>
      <c r="L13" s="243">
        <f t="shared" ca="1" si="0"/>
        <v>0</v>
      </c>
      <c r="M13" s="245" t="str">
        <f t="shared" ca="1" si="1"/>
        <v/>
      </c>
    </row>
    <row r="14" spans="1:15" outlineLevel="1" x14ac:dyDescent="0.2">
      <c r="A14" s="244" t="e">
        <f>'Performance Framework '!#REF!</f>
        <v>#REF!</v>
      </c>
      <c r="B14" s="243" t="e">
        <f ca="1">INDIRECT(ADDRESS(MATCH(A14,CatCoverage!C:C,0),4,1,1,"CatCoverage"))</f>
        <v>#REF!</v>
      </c>
      <c r="C14" s="243" t="e">
        <f ca="1">INDIRECT(ADDRESS(MATCH(A14,CatCoverage!C:C,0),15,1,1,"CatCoverage"))</f>
        <v>#REF!</v>
      </c>
      <c r="D14" s="243" t="e">
        <f>'Performance Framework '!#REF!</f>
        <v>#REF!</v>
      </c>
      <c r="E14" s="243" t="e">
        <f>'Performance Framework '!#REF!</f>
        <v>#REF!</v>
      </c>
      <c r="F14" s="243" t="e">
        <f>'Performance Framework '!#REF!</f>
        <v>#REF!</v>
      </c>
      <c r="G14" s="243" t="e">
        <f>'Performance Framework '!#REF!</f>
        <v>#REF!</v>
      </c>
      <c r="H14" s="243">
        <f ca="1">IFERROR(INDIRECT(ADDRESS(MATCH(D14,CatIndDisaggrGrp!$A:$A,0),7,1,1,"CatIndDisaggrGrp")),0)</f>
        <v>0</v>
      </c>
      <c r="I14" s="243">
        <f ca="1">IFERROR(INDIRECT(ADDRESS(MATCH(E14,CatIndDisaggrGrp!$A:$A,0),7,1,1,"CatIndDisaggrGrp")),0)</f>
        <v>0</v>
      </c>
      <c r="J14" s="243">
        <f ca="1">IFERROR(INDIRECT(ADDRESS(MATCH(F14,CatIndDisaggrGrp!$A:$A,0),7,1,1,"CatIndDisaggrGrp")),0)</f>
        <v>0</v>
      </c>
      <c r="K14" s="243">
        <f ca="1">IFERROR(INDIRECT(ADDRESS(MATCH(G14,CatIndDisaggrGrp!$A:$A,0),7,1,1,"CatIndDisaggrGrp")),0)</f>
        <v>0</v>
      </c>
      <c r="L14" s="243">
        <f t="shared" ca="1" si="0"/>
        <v>0</v>
      </c>
      <c r="M14" s="245" t="str">
        <f t="shared" ca="1" si="1"/>
        <v/>
      </c>
    </row>
    <row r="15" spans="1:15" outlineLevel="1" x14ac:dyDescent="0.2">
      <c r="A15" s="244" t="e">
        <f>'Performance Framework '!#REF!</f>
        <v>#REF!</v>
      </c>
      <c r="B15" s="243" t="e">
        <f ca="1">INDIRECT(ADDRESS(MATCH(A15,CatCoverage!C:C,0),4,1,1,"CatCoverage"))</f>
        <v>#REF!</v>
      </c>
      <c r="C15" s="243" t="e">
        <f ca="1">INDIRECT(ADDRESS(MATCH(A15,CatCoverage!C:C,0),15,1,1,"CatCoverage"))</f>
        <v>#REF!</v>
      </c>
      <c r="D15" s="243" t="e">
        <f>'Performance Framework '!#REF!</f>
        <v>#REF!</v>
      </c>
      <c r="E15" s="243" t="e">
        <f>'Performance Framework '!#REF!</f>
        <v>#REF!</v>
      </c>
      <c r="F15" s="243" t="e">
        <f>'Performance Framework '!#REF!</f>
        <v>#REF!</v>
      </c>
      <c r="G15" s="243" t="e">
        <f>'Performance Framework '!#REF!</f>
        <v>#REF!</v>
      </c>
      <c r="H15" s="243">
        <f ca="1">IFERROR(INDIRECT(ADDRESS(MATCH(D15,CatIndDisaggrGrp!$A:$A,0),7,1,1,"CatIndDisaggrGrp")),0)</f>
        <v>0</v>
      </c>
      <c r="I15" s="243">
        <f ca="1">IFERROR(INDIRECT(ADDRESS(MATCH(E15,CatIndDisaggrGrp!$A:$A,0),7,1,1,"CatIndDisaggrGrp")),0)</f>
        <v>0</v>
      </c>
      <c r="J15" s="243">
        <f ca="1">IFERROR(INDIRECT(ADDRESS(MATCH(F15,CatIndDisaggrGrp!$A:$A,0),7,1,1,"CatIndDisaggrGrp")),0)</f>
        <v>0</v>
      </c>
      <c r="K15" s="243">
        <f ca="1">IFERROR(INDIRECT(ADDRESS(MATCH(G15,CatIndDisaggrGrp!$A:$A,0),7,1,1,"CatIndDisaggrGrp")),0)</f>
        <v>0</v>
      </c>
      <c r="L15" s="243">
        <f t="shared" ca="1" si="0"/>
        <v>0</v>
      </c>
      <c r="M15" s="245" t="str">
        <f t="shared" ca="1" si="1"/>
        <v/>
      </c>
    </row>
    <row r="16" spans="1:15" outlineLevel="1" x14ac:dyDescent="0.2">
      <c r="A16" s="244" t="e">
        <f>'Performance Framework '!#REF!</f>
        <v>#REF!</v>
      </c>
      <c r="B16" s="243" t="e">
        <f ca="1">INDIRECT(ADDRESS(MATCH(A16,CatCoverage!C:C,0),4,1,1,"CatCoverage"))</f>
        <v>#REF!</v>
      </c>
      <c r="C16" s="243" t="e">
        <f ca="1">INDIRECT(ADDRESS(MATCH(A16,CatCoverage!C:C,0),15,1,1,"CatCoverage"))</f>
        <v>#REF!</v>
      </c>
      <c r="D16" s="243" t="e">
        <f>'Performance Framework '!#REF!</f>
        <v>#REF!</v>
      </c>
      <c r="E16" s="243" t="e">
        <f>'Performance Framework '!#REF!</f>
        <v>#REF!</v>
      </c>
      <c r="F16" s="243" t="e">
        <f>'Performance Framework '!#REF!</f>
        <v>#REF!</v>
      </c>
      <c r="G16" s="243" t="e">
        <f>'Performance Framework '!#REF!</f>
        <v>#REF!</v>
      </c>
      <c r="H16" s="243">
        <f ca="1">IFERROR(INDIRECT(ADDRESS(MATCH(D16,CatIndDisaggrGrp!$A:$A,0),7,1,1,"CatIndDisaggrGrp")),0)</f>
        <v>0</v>
      </c>
      <c r="I16" s="243">
        <f ca="1">IFERROR(INDIRECT(ADDRESS(MATCH(E16,CatIndDisaggrGrp!$A:$A,0),7,1,1,"CatIndDisaggrGrp")),0)</f>
        <v>0</v>
      </c>
      <c r="J16" s="243">
        <f ca="1">IFERROR(INDIRECT(ADDRESS(MATCH(F16,CatIndDisaggrGrp!$A:$A,0),7,1,1,"CatIndDisaggrGrp")),0)</f>
        <v>0</v>
      </c>
      <c r="K16" s="243">
        <f ca="1">IFERROR(INDIRECT(ADDRESS(MATCH(G16,CatIndDisaggrGrp!$A:$A,0),7,1,1,"CatIndDisaggrGrp")),0)</f>
        <v>0</v>
      </c>
      <c r="L16" s="243">
        <f t="shared" ca="1" si="0"/>
        <v>0</v>
      </c>
      <c r="M16" s="245" t="str">
        <f t="shared" ca="1" si="1"/>
        <v/>
      </c>
    </row>
    <row r="17" spans="1:15" outlineLevel="1" x14ac:dyDescent="0.2">
      <c r="A17" s="244" t="e">
        <f>'Performance Framework '!#REF!</f>
        <v>#REF!</v>
      </c>
      <c r="B17" s="243" t="e">
        <f ca="1">INDIRECT(ADDRESS(MATCH(A17,CatCoverage!C:C,0),4,1,1,"CatCoverage"))</f>
        <v>#REF!</v>
      </c>
      <c r="C17" s="243" t="e">
        <f ca="1">INDIRECT(ADDRESS(MATCH(A17,CatCoverage!C:C,0),15,1,1,"CatCoverage"))</f>
        <v>#REF!</v>
      </c>
      <c r="D17" s="243" t="e">
        <f>'Performance Framework '!#REF!</f>
        <v>#REF!</v>
      </c>
      <c r="E17" s="243" t="e">
        <f>'Performance Framework '!#REF!</f>
        <v>#REF!</v>
      </c>
      <c r="F17" s="243" t="e">
        <f>'Performance Framework '!#REF!</f>
        <v>#REF!</v>
      </c>
      <c r="G17" s="243" t="e">
        <f>'Performance Framework '!#REF!</f>
        <v>#REF!</v>
      </c>
      <c r="H17" s="243">
        <f ca="1">IFERROR(INDIRECT(ADDRESS(MATCH(D17,CatIndDisaggrGrp!$A:$A,0),7,1,1,"CatIndDisaggrGrp")),0)</f>
        <v>0</v>
      </c>
      <c r="I17" s="243">
        <f ca="1">IFERROR(INDIRECT(ADDRESS(MATCH(E17,CatIndDisaggrGrp!$A:$A,0),7,1,1,"CatIndDisaggrGrp")),0)</f>
        <v>0</v>
      </c>
      <c r="J17" s="243">
        <f ca="1">IFERROR(INDIRECT(ADDRESS(MATCH(F17,CatIndDisaggrGrp!$A:$A,0),7,1,1,"CatIndDisaggrGrp")),0)</f>
        <v>0</v>
      </c>
      <c r="K17" s="243">
        <f ca="1">IFERROR(INDIRECT(ADDRESS(MATCH(G17,CatIndDisaggrGrp!$A:$A,0),7,1,1,"CatIndDisaggrGrp")),0)</f>
        <v>0</v>
      </c>
      <c r="L17" s="243">
        <f t="shared" ca="1" si="0"/>
        <v>0</v>
      </c>
      <c r="M17" s="245" t="str">
        <f t="shared" ca="1" si="1"/>
        <v/>
      </c>
    </row>
    <row r="18" spans="1:15" outlineLevel="1" x14ac:dyDescent="0.2">
      <c r="A18" s="244" t="e">
        <f>'Performance Framework '!#REF!</f>
        <v>#REF!</v>
      </c>
      <c r="B18" s="243" t="e">
        <f ca="1">INDIRECT(ADDRESS(MATCH(A18,CatCoverage!C:C,0),4,1,1,"CatCoverage"))</f>
        <v>#REF!</v>
      </c>
      <c r="C18" s="243" t="e">
        <f ca="1">INDIRECT(ADDRESS(MATCH(A18,CatCoverage!C:C,0),15,1,1,"CatCoverage"))</f>
        <v>#REF!</v>
      </c>
      <c r="D18" s="243" t="e">
        <f>'Performance Framework '!#REF!</f>
        <v>#REF!</v>
      </c>
      <c r="E18" s="243" t="e">
        <f>'Performance Framework '!#REF!</f>
        <v>#REF!</v>
      </c>
      <c r="F18" s="243" t="e">
        <f>'Performance Framework '!#REF!</f>
        <v>#REF!</v>
      </c>
      <c r="G18" s="243" t="e">
        <f>'Performance Framework '!#REF!</f>
        <v>#REF!</v>
      </c>
      <c r="H18" s="243">
        <f ca="1">IFERROR(INDIRECT(ADDRESS(MATCH(D18,CatIndDisaggrGrp!$A:$A,0),7,1,1,"CatIndDisaggrGrp")),0)</f>
        <v>0</v>
      </c>
      <c r="I18" s="243">
        <f ca="1">IFERROR(INDIRECT(ADDRESS(MATCH(E18,CatIndDisaggrGrp!$A:$A,0),7,1,1,"CatIndDisaggrGrp")),0)</f>
        <v>0</v>
      </c>
      <c r="J18" s="243">
        <f ca="1">IFERROR(INDIRECT(ADDRESS(MATCH(F18,CatIndDisaggrGrp!$A:$A,0),7,1,1,"CatIndDisaggrGrp")),0)</f>
        <v>0</v>
      </c>
      <c r="K18" s="243">
        <f ca="1">IFERROR(INDIRECT(ADDRESS(MATCH(G18,CatIndDisaggrGrp!$A:$A,0),7,1,1,"CatIndDisaggrGrp")),0)</f>
        <v>0</v>
      </c>
      <c r="L18" s="243">
        <f t="shared" ca="1" si="0"/>
        <v>0</v>
      </c>
      <c r="M18" s="245" t="str">
        <f t="shared" ca="1" si="1"/>
        <v/>
      </c>
      <c r="N18" s="202"/>
      <c r="O18" s="202"/>
    </row>
    <row r="19" spans="1:15" outlineLevel="1" x14ac:dyDescent="0.2">
      <c r="A19" s="244" t="e">
        <f>'Performance Framework '!#REF!</f>
        <v>#REF!</v>
      </c>
      <c r="B19" s="243" t="e">
        <f ca="1">INDIRECT(ADDRESS(MATCH(A19,CatCoverage!C:C,0),4,1,1,"CatCoverage"))</f>
        <v>#REF!</v>
      </c>
      <c r="C19" s="243" t="e">
        <f ca="1">INDIRECT(ADDRESS(MATCH(A19,CatCoverage!C:C,0),15,1,1,"CatCoverage"))</f>
        <v>#REF!</v>
      </c>
      <c r="D19" s="243" t="e">
        <f>'Performance Framework '!#REF!</f>
        <v>#REF!</v>
      </c>
      <c r="E19" s="243" t="e">
        <f>'Performance Framework '!#REF!</f>
        <v>#REF!</v>
      </c>
      <c r="F19" s="243" t="e">
        <f>'Performance Framework '!#REF!</f>
        <v>#REF!</v>
      </c>
      <c r="G19" s="243" t="e">
        <f>'Performance Framework '!#REF!</f>
        <v>#REF!</v>
      </c>
      <c r="H19" s="243">
        <f ca="1">IFERROR(INDIRECT(ADDRESS(MATCH(D19,CatIndDisaggrGrp!$A:$A,0),7,1,1,"CatIndDisaggrGrp")),0)</f>
        <v>0</v>
      </c>
      <c r="I19" s="243">
        <f ca="1">IFERROR(INDIRECT(ADDRESS(MATCH(E19,CatIndDisaggrGrp!$A:$A,0),7,1,1,"CatIndDisaggrGrp")),0)</f>
        <v>0</v>
      </c>
      <c r="J19" s="243">
        <f ca="1">IFERROR(INDIRECT(ADDRESS(MATCH(F19,CatIndDisaggrGrp!$A:$A,0),7,1,1,"CatIndDisaggrGrp")),0)</f>
        <v>0</v>
      </c>
      <c r="K19" s="243">
        <f ca="1">IFERROR(INDIRECT(ADDRESS(MATCH(G19,CatIndDisaggrGrp!$A:$A,0),7,1,1,"CatIndDisaggrGrp")),0)</f>
        <v>0</v>
      </c>
      <c r="L19" s="243">
        <f t="shared" ca="1" si="0"/>
        <v>0</v>
      </c>
      <c r="M19" s="245" t="str">
        <f t="shared" ca="1" si="1"/>
        <v/>
      </c>
    </row>
    <row r="20" spans="1:15" outlineLevel="1" x14ac:dyDescent="0.2">
      <c r="A20" s="244" t="e">
        <f>'Performance Framework '!#REF!</f>
        <v>#REF!</v>
      </c>
      <c r="B20" s="243" t="e">
        <f ca="1">INDIRECT(ADDRESS(MATCH(A20,CatCoverage!C:C,0),4,1,1,"CatCoverage"))</f>
        <v>#REF!</v>
      </c>
      <c r="C20" s="243" t="e">
        <f ca="1">INDIRECT(ADDRESS(MATCH(A20,CatCoverage!C:C,0),15,1,1,"CatCoverage"))</f>
        <v>#REF!</v>
      </c>
      <c r="D20" s="243" t="e">
        <f>'Performance Framework '!#REF!</f>
        <v>#REF!</v>
      </c>
      <c r="E20" s="243" t="e">
        <f>'Performance Framework '!#REF!</f>
        <v>#REF!</v>
      </c>
      <c r="F20" s="243" t="e">
        <f>'Performance Framework '!#REF!</f>
        <v>#REF!</v>
      </c>
      <c r="G20" s="243" t="e">
        <f>'Performance Framework '!#REF!</f>
        <v>#REF!</v>
      </c>
      <c r="H20" s="243">
        <f ca="1">IFERROR(INDIRECT(ADDRESS(MATCH(D20,CatIndDisaggrGrp!$A:$A,0),7,1,1,"CatIndDisaggrGrp")),0)</f>
        <v>0</v>
      </c>
      <c r="I20" s="243">
        <f ca="1">IFERROR(INDIRECT(ADDRESS(MATCH(E20,CatIndDisaggrGrp!$A:$A,0),7,1,1,"CatIndDisaggrGrp")),0)</f>
        <v>0</v>
      </c>
      <c r="J20" s="243">
        <f ca="1">IFERROR(INDIRECT(ADDRESS(MATCH(F20,CatIndDisaggrGrp!$A:$A,0),7,1,1,"CatIndDisaggrGrp")),0)</f>
        <v>0</v>
      </c>
      <c r="K20" s="243">
        <f ca="1">IFERROR(INDIRECT(ADDRESS(MATCH(G20,CatIndDisaggrGrp!$A:$A,0),7,1,1,"CatIndDisaggrGrp")),0)</f>
        <v>0</v>
      </c>
      <c r="L20" s="243">
        <f t="shared" ca="1" si="0"/>
        <v>0</v>
      </c>
      <c r="M20" s="245" t="str">
        <f t="shared" ca="1" si="1"/>
        <v/>
      </c>
    </row>
    <row r="21" spans="1:15" outlineLevel="1" x14ac:dyDescent="0.2">
      <c r="A21" s="244" t="e">
        <f>'Performance Framework '!#REF!</f>
        <v>#REF!</v>
      </c>
      <c r="B21" s="243" t="e">
        <f ca="1">INDIRECT(ADDRESS(MATCH(A21,CatCoverage!C:C,0),4,1,1,"CatCoverage"))</f>
        <v>#REF!</v>
      </c>
      <c r="C21" s="243" t="e">
        <f ca="1">INDIRECT(ADDRESS(MATCH(A21,CatCoverage!C:C,0),15,1,1,"CatCoverage"))</f>
        <v>#REF!</v>
      </c>
      <c r="D21" s="243" t="e">
        <f>'Performance Framework '!#REF!</f>
        <v>#REF!</v>
      </c>
      <c r="E21" s="243" t="e">
        <f>'Performance Framework '!#REF!</f>
        <v>#REF!</v>
      </c>
      <c r="F21" s="243" t="e">
        <f>'Performance Framework '!#REF!</f>
        <v>#REF!</v>
      </c>
      <c r="G21" s="243" t="e">
        <f>'Performance Framework '!#REF!</f>
        <v>#REF!</v>
      </c>
      <c r="H21" s="243">
        <f ca="1">IFERROR(INDIRECT(ADDRESS(MATCH(D21,CatIndDisaggrGrp!$A:$A,0),7,1,1,"CatIndDisaggrGrp")),0)</f>
        <v>0</v>
      </c>
      <c r="I21" s="243">
        <f ca="1">IFERROR(INDIRECT(ADDRESS(MATCH(E21,CatIndDisaggrGrp!$A:$A,0),7,1,1,"CatIndDisaggrGrp")),0)</f>
        <v>0</v>
      </c>
      <c r="J21" s="243">
        <f ca="1">IFERROR(INDIRECT(ADDRESS(MATCH(F21,CatIndDisaggrGrp!$A:$A,0),7,1,1,"CatIndDisaggrGrp")),0)</f>
        <v>0</v>
      </c>
      <c r="K21" s="243">
        <f ca="1">IFERROR(INDIRECT(ADDRESS(MATCH(G21,CatIndDisaggrGrp!$A:$A,0),7,1,1,"CatIndDisaggrGrp")),0)</f>
        <v>0</v>
      </c>
      <c r="L21" s="243">
        <f t="shared" ca="1" si="0"/>
        <v>0</v>
      </c>
      <c r="M21" s="245" t="str">
        <f t="shared" ca="1" si="1"/>
        <v/>
      </c>
    </row>
    <row r="22" spans="1:15" outlineLevel="1" x14ac:dyDescent="0.2">
      <c r="A22" s="244" t="e">
        <f>'Performance Framework '!#REF!</f>
        <v>#REF!</v>
      </c>
      <c r="B22" s="243" t="e">
        <f ca="1">INDIRECT(ADDRESS(MATCH(A22,CatCoverage!C:C,0),4,1,1,"CatCoverage"))</f>
        <v>#REF!</v>
      </c>
      <c r="C22" s="243" t="e">
        <f ca="1">INDIRECT(ADDRESS(MATCH(A22,CatCoverage!C:C,0),15,1,1,"CatCoverage"))</f>
        <v>#REF!</v>
      </c>
      <c r="D22" s="243" t="e">
        <f>'Performance Framework '!#REF!</f>
        <v>#REF!</v>
      </c>
      <c r="E22" s="243" t="e">
        <f>'Performance Framework '!#REF!</f>
        <v>#REF!</v>
      </c>
      <c r="F22" s="243" t="e">
        <f>'Performance Framework '!#REF!</f>
        <v>#REF!</v>
      </c>
      <c r="G22" s="243" t="e">
        <f>'Performance Framework '!#REF!</f>
        <v>#REF!</v>
      </c>
      <c r="H22" s="243">
        <f ca="1">IFERROR(INDIRECT(ADDRESS(MATCH(D22,CatIndDisaggrGrp!$A:$A,0),7,1,1,"CatIndDisaggrGrp")),0)</f>
        <v>0</v>
      </c>
      <c r="I22" s="243">
        <f ca="1">IFERROR(INDIRECT(ADDRESS(MATCH(E22,CatIndDisaggrGrp!$A:$A,0),7,1,1,"CatIndDisaggrGrp")),0)</f>
        <v>0</v>
      </c>
      <c r="J22" s="243">
        <f ca="1">IFERROR(INDIRECT(ADDRESS(MATCH(F22,CatIndDisaggrGrp!$A:$A,0),7,1,1,"CatIndDisaggrGrp")),0)</f>
        <v>0</v>
      </c>
      <c r="K22" s="243">
        <f ca="1">IFERROR(INDIRECT(ADDRESS(MATCH(G22,CatIndDisaggrGrp!$A:$A,0),7,1,1,"CatIndDisaggrGrp")),0)</f>
        <v>0</v>
      </c>
      <c r="L22" s="243">
        <f t="shared" ca="1" si="0"/>
        <v>0</v>
      </c>
      <c r="M22" s="245" t="str">
        <f t="shared" ca="1" si="1"/>
        <v/>
      </c>
    </row>
    <row r="23" spans="1:15" outlineLevel="1" x14ac:dyDescent="0.2">
      <c r="A23" s="244" t="e">
        <f>'Performance Framework '!#REF!</f>
        <v>#REF!</v>
      </c>
      <c r="B23" s="243" t="e">
        <f ca="1">INDIRECT(ADDRESS(MATCH(A23,CatCoverage!C:C,0),4,1,1,"CatCoverage"))</f>
        <v>#REF!</v>
      </c>
      <c r="C23" s="243" t="e">
        <f ca="1">INDIRECT(ADDRESS(MATCH(A23,CatCoverage!C:C,0),15,1,1,"CatCoverage"))</f>
        <v>#REF!</v>
      </c>
      <c r="D23" s="243" t="e">
        <f>'Performance Framework '!#REF!</f>
        <v>#REF!</v>
      </c>
      <c r="E23" s="243" t="e">
        <f>'Performance Framework '!#REF!</f>
        <v>#REF!</v>
      </c>
      <c r="F23" s="243" t="e">
        <f>'Performance Framework '!#REF!</f>
        <v>#REF!</v>
      </c>
      <c r="G23" s="243" t="e">
        <f>'Performance Framework '!#REF!</f>
        <v>#REF!</v>
      </c>
      <c r="H23" s="243">
        <f ca="1">IFERROR(INDIRECT(ADDRESS(MATCH(D23,CatIndDisaggrGrp!$A:$A,0),7,1,1,"CatIndDisaggrGrp")),0)</f>
        <v>0</v>
      </c>
      <c r="I23" s="243">
        <f ca="1">IFERROR(INDIRECT(ADDRESS(MATCH(E23,CatIndDisaggrGrp!$A:$A,0),7,1,1,"CatIndDisaggrGrp")),0)</f>
        <v>0</v>
      </c>
      <c r="J23" s="243">
        <f ca="1">IFERROR(INDIRECT(ADDRESS(MATCH(F23,CatIndDisaggrGrp!$A:$A,0),7,1,1,"CatIndDisaggrGrp")),0)</f>
        <v>0</v>
      </c>
      <c r="K23" s="243">
        <f ca="1">IFERROR(INDIRECT(ADDRESS(MATCH(G23,CatIndDisaggrGrp!$A:$A,0),7,1,1,"CatIndDisaggrGrp")),0)</f>
        <v>0</v>
      </c>
      <c r="L23" s="243">
        <f t="shared" ca="1" si="0"/>
        <v>0</v>
      </c>
      <c r="M23" s="245" t="str">
        <f t="shared" ca="1" si="1"/>
        <v/>
      </c>
    </row>
    <row r="24" spans="1:15" outlineLevel="1" x14ac:dyDescent="0.2">
      <c r="A24" s="244" t="e">
        <f>'Performance Framework '!#REF!</f>
        <v>#REF!</v>
      </c>
      <c r="B24" s="243" t="e">
        <f ca="1">INDIRECT(ADDRESS(MATCH(A24,CatCoverage!C:C,0),4,1,1,"CatCoverage"))</f>
        <v>#REF!</v>
      </c>
      <c r="C24" s="243" t="e">
        <f ca="1">INDIRECT(ADDRESS(MATCH(A24,CatCoverage!C:C,0),15,1,1,"CatCoverage"))</f>
        <v>#REF!</v>
      </c>
      <c r="D24" s="243" t="e">
        <f>'Performance Framework '!#REF!</f>
        <v>#REF!</v>
      </c>
      <c r="E24" s="243" t="e">
        <f>'Performance Framework '!#REF!</f>
        <v>#REF!</v>
      </c>
      <c r="F24" s="243" t="e">
        <f>'Performance Framework '!#REF!</f>
        <v>#REF!</v>
      </c>
      <c r="G24" s="243" t="e">
        <f>'Performance Framework '!#REF!</f>
        <v>#REF!</v>
      </c>
      <c r="H24" s="243">
        <f ca="1">IFERROR(INDIRECT(ADDRESS(MATCH(D24,CatIndDisaggrGrp!$A:$A,0),7,1,1,"CatIndDisaggrGrp")),0)</f>
        <v>0</v>
      </c>
      <c r="I24" s="243">
        <f ca="1">IFERROR(INDIRECT(ADDRESS(MATCH(E24,CatIndDisaggrGrp!$A:$A,0),7,1,1,"CatIndDisaggrGrp")),0)</f>
        <v>0</v>
      </c>
      <c r="J24" s="243">
        <f ca="1">IFERROR(INDIRECT(ADDRESS(MATCH(F24,CatIndDisaggrGrp!$A:$A,0),7,1,1,"CatIndDisaggrGrp")),0)</f>
        <v>0</v>
      </c>
      <c r="K24" s="243">
        <f ca="1">IFERROR(INDIRECT(ADDRESS(MATCH(G24,CatIndDisaggrGrp!$A:$A,0),7,1,1,"CatIndDisaggrGrp")),0)</f>
        <v>0</v>
      </c>
      <c r="L24" s="243">
        <f t="shared" ca="1" si="0"/>
        <v>0</v>
      </c>
      <c r="M24" s="245" t="str">
        <f t="shared" ca="1" si="1"/>
        <v/>
      </c>
    </row>
    <row r="25" spans="1:15" outlineLevel="1" x14ac:dyDescent="0.2">
      <c r="A25" s="244" t="e">
        <f>'Performance Framework '!#REF!</f>
        <v>#REF!</v>
      </c>
      <c r="B25" s="243" t="e">
        <f ca="1">INDIRECT(ADDRESS(MATCH(A25,CatCoverage!C:C,0),4,1,1,"CatCoverage"))</f>
        <v>#REF!</v>
      </c>
      <c r="C25" s="243" t="e">
        <f ca="1">INDIRECT(ADDRESS(MATCH(A25,CatCoverage!C:C,0),15,1,1,"CatCoverage"))</f>
        <v>#REF!</v>
      </c>
      <c r="D25" s="243" t="e">
        <f>'Performance Framework '!#REF!</f>
        <v>#REF!</v>
      </c>
      <c r="E25" s="243" t="e">
        <f>'Performance Framework '!#REF!</f>
        <v>#REF!</v>
      </c>
      <c r="F25" s="243" t="e">
        <f>'Performance Framework '!#REF!</f>
        <v>#REF!</v>
      </c>
      <c r="G25" s="243" t="e">
        <f>'Performance Framework '!#REF!</f>
        <v>#REF!</v>
      </c>
      <c r="H25" s="243">
        <f ca="1">IFERROR(INDIRECT(ADDRESS(MATCH(D25,CatIndDisaggrGrp!$A:$A,0),7,1,1,"CatIndDisaggrGrp")),0)</f>
        <v>0</v>
      </c>
      <c r="I25" s="243">
        <f ca="1">IFERROR(INDIRECT(ADDRESS(MATCH(E25,CatIndDisaggrGrp!$A:$A,0),7,1,1,"CatIndDisaggrGrp")),0)</f>
        <v>0</v>
      </c>
      <c r="J25" s="243">
        <f ca="1">IFERROR(INDIRECT(ADDRESS(MATCH(F25,CatIndDisaggrGrp!$A:$A,0),7,1,1,"CatIndDisaggrGrp")),0)</f>
        <v>0</v>
      </c>
      <c r="K25" s="243">
        <f ca="1">IFERROR(INDIRECT(ADDRESS(MATCH(G25,CatIndDisaggrGrp!$A:$A,0),7,1,1,"CatIndDisaggrGrp")),0)</f>
        <v>0</v>
      </c>
      <c r="L25" s="243">
        <f t="shared" ca="1" si="0"/>
        <v>0</v>
      </c>
      <c r="M25" s="245" t="str">
        <f t="shared" ca="1" si="1"/>
        <v/>
      </c>
    </row>
    <row r="26" spans="1:15" outlineLevel="1" x14ac:dyDescent="0.2">
      <c r="A26" s="244" t="e">
        <f>'Performance Framework '!#REF!</f>
        <v>#REF!</v>
      </c>
      <c r="B26" s="243" t="e">
        <f ca="1">INDIRECT(ADDRESS(MATCH(A26,CatCoverage!C:C,0),4,1,1,"CatCoverage"))</f>
        <v>#REF!</v>
      </c>
      <c r="C26" s="243" t="e">
        <f ca="1">INDIRECT(ADDRESS(MATCH(A26,CatCoverage!C:C,0),15,1,1,"CatCoverage"))</f>
        <v>#REF!</v>
      </c>
      <c r="D26" s="243" t="e">
        <f>'Performance Framework '!#REF!</f>
        <v>#REF!</v>
      </c>
      <c r="E26" s="243" t="e">
        <f>'Performance Framework '!#REF!</f>
        <v>#REF!</v>
      </c>
      <c r="F26" s="243" t="e">
        <f>'Performance Framework '!#REF!</f>
        <v>#REF!</v>
      </c>
      <c r="G26" s="243" t="e">
        <f>'Performance Framework '!#REF!</f>
        <v>#REF!</v>
      </c>
      <c r="H26" s="243">
        <f ca="1">IFERROR(INDIRECT(ADDRESS(MATCH(D26,CatIndDisaggrGrp!$A:$A,0),7,1,1,"CatIndDisaggrGrp")),0)</f>
        <v>0</v>
      </c>
      <c r="I26" s="243">
        <f ca="1">IFERROR(INDIRECT(ADDRESS(MATCH(E26,CatIndDisaggrGrp!$A:$A,0),7,1,1,"CatIndDisaggrGrp")),0)</f>
        <v>0</v>
      </c>
      <c r="J26" s="243">
        <f ca="1">IFERROR(INDIRECT(ADDRESS(MATCH(F26,CatIndDisaggrGrp!$A:$A,0),7,1,1,"CatIndDisaggrGrp")),0)</f>
        <v>0</v>
      </c>
      <c r="K26" s="243">
        <f ca="1">IFERROR(INDIRECT(ADDRESS(MATCH(G26,CatIndDisaggrGrp!$A:$A,0),7,1,1,"CatIndDisaggrGrp")),0)</f>
        <v>0</v>
      </c>
      <c r="L26" s="243">
        <f t="shared" ca="1" si="0"/>
        <v>0</v>
      </c>
      <c r="M26" s="245" t="str">
        <f t="shared" ca="1" si="1"/>
        <v/>
      </c>
    </row>
    <row r="27" spans="1:15" outlineLevel="1" x14ac:dyDescent="0.2">
      <c r="A27" s="244" t="e">
        <f>'Performance Framework '!#REF!</f>
        <v>#REF!</v>
      </c>
      <c r="B27" s="243" t="e">
        <f ca="1">INDIRECT(ADDRESS(MATCH(A27,CatCoverage!C:C,0),4,1,1,"CatCoverage"))</f>
        <v>#REF!</v>
      </c>
      <c r="C27" s="243" t="e">
        <f ca="1">INDIRECT(ADDRESS(MATCH(A27,CatCoverage!C:C,0),15,1,1,"CatCoverage"))</f>
        <v>#REF!</v>
      </c>
      <c r="D27" s="243" t="e">
        <f>'Performance Framework '!#REF!</f>
        <v>#REF!</v>
      </c>
      <c r="E27" s="243" t="e">
        <f>'Performance Framework '!#REF!</f>
        <v>#REF!</v>
      </c>
      <c r="F27" s="243" t="e">
        <f>'Performance Framework '!#REF!</f>
        <v>#REF!</v>
      </c>
      <c r="G27" s="243" t="e">
        <f>'Performance Framework '!#REF!</f>
        <v>#REF!</v>
      </c>
      <c r="H27" s="243">
        <f ca="1">IFERROR(INDIRECT(ADDRESS(MATCH(D27,CatIndDisaggrGrp!$A:$A,0),7,1,1,"CatIndDisaggrGrp")),0)</f>
        <v>0</v>
      </c>
      <c r="I27" s="243">
        <f ca="1">IFERROR(INDIRECT(ADDRESS(MATCH(E27,CatIndDisaggrGrp!$A:$A,0),7,1,1,"CatIndDisaggrGrp")),0)</f>
        <v>0</v>
      </c>
      <c r="J27" s="243">
        <f ca="1">IFERROR(INDIRECT(ADDRESS(MATCH(F27,CatIndDisaggrGrp!$A:$A,0),7,1,1,"CatIndDisaggrGrp")),0)</f>
        <v>0</v>
      </c>
      <c r="K27" s="243">
        <f ca="1">IFERROR(INDIRECT(ADDRESS(MATCH(G27,CatIndDisaggrGrp!$A:$A,0),7,1,1,"CatIndDisaggrGrp")),0)</f>
        <v>0</v>
      </c>
      <c r="L27" s="243">
        <f t="shared" ca="1" si="0"/>
        <v>0</v>
      </c>
      <c r="M27" s="245" t="str">
        <f t="shared" ca="1" si="1"/>
        <v/>
      </c>
    </row>
    <row r="28" spans="1:15" outlineLevel="1" x14ac:dyDescent="0.2">
      <c r="A28" s="244" t="e">
        <f>'Performance Framework '!#REF!</f>
        <v>#REF!</v>
      </c>
      <c r="B28" s="243" t="e">
        <f ca="1">INDIRECT(ADDRESS(MATCH(A28,CatCoverage!C:C,0),4,1,1,"CatCoverage"))</f>
        <v>#REF!</v>
      </c>
      <c r="C28" s="243" t="e">
        <f ca="1">INDIRECT(ADDRESS(MATCH(A28,CatCoverage!C:C,0),15,1,1,"CatCoverage"))</f>
        <v>#REF!</v>
      </c>
      <c r="D28" s="243" t="e">
        <f>'Performance Framework '!#REF!</f>
        <v>#REF!</v>
      </c>
      <c r="E28" s="243" t="e">
        <f>'Performance Framework '!#REF!</f>
        <v>#REF!</v>
      </c>
      <c r="F28" s="243" t="e">
        <f>'Performance Framework '!#REF!</f>
        <v>#REF!</v>
      </c>
      <c r="G28" s="243" t="e">
        <f>'Performance Framework '!#REF!</f>
        <v>#REF!</v>
      </c>
      <c r="H28" s="243">
        <f ca="1">IFERROR(INDIRECT(ADDRESS(MATCH(D28,CatIndDisaggrGrp!$A:$A,0),7,1,1,"CatIndDisaggrGrp")),0)</f>
        <v>0</v>
      </c>
      <c r="I28" s="243">
        <f ca="1">IFERROR(INDIRECT(ADDRESS(MATCH(E28,CatIndDisaggrGrp!$A:$A,0),7,1,1,"CatIndDisaggrGrp")),0)</f>
        <v>0</v>
      </c>
      <c r="J28" s="243">
        <f ca="1">IFERROR(INDIRECT(ADDRESS(MATCH(F28,CatIndDisaggrGrp!$A:$A,0),7,1,1,"CatIndDisaggrGrp")),0)</f>
        <v>0</v>
      </c>
      <c r="K28" s="243">
        <f ca="1">IFERROR(INDIRECT(ADDRESS(MATCH(G28,CatIndDisaggrGrp!$A:$A,0),7,1,1,"CatIndDisaggrGrp")),0)</f>
        <v>0</v>
      </c>
      <c r="L28" s="243">
        <f t="shared" ca="1" si="0"/>
        <v>0</v>
      </c>
      <c r="M28" s="245" t="str">
        <f t="shared" ca="1" si="1"/>
        <v/>
      </c>
    </row>
    <row r="29" spans="1:15" outlineLevel="1" x14ac:dyDescent="0.2">
      <c r="A29" s="244" t="e">
        <f>'Performance Framework '!#REF!</f>
        <v>#REF!</v>
      </c>
      <c r="B29" s="243" t="e">
        <f ca="1">INDIRECT(ADDRESS(MATCH(A29,CatCoverage!C:C,0),4,1,1,"CatCoverage"))</f>
        <v>#REF!</v>
      </c>
      <c r="C29" s="243" t="e">
        <f ca="1">INDIRECT(ADDRESS(MATCH(A29,CatCoverage!C:C,0),15,1,1,"CatCoverage"))</f>
        <v>#REF!</v>
      </c>
      <c r="D29" s="243" t="e">
        <f>'Performance Framework '!#REF!</f>
        <v>#REF!</v>
      </c>
      <c r="E29" s="243" t="e">
        <f>'Performance Framework '!#REF!</f>
        <v>#REF!</v>
      </c>
      <c r="F29" s="243" t="e">
        <f>'Performance Framework '!#REF!</f>
        <v>#REF!</v>
      </c>
      <c r="G29" s="243" t="e">
        <f>'Performance Framework '!#REF!</f>
        <v>#REF!</v>
      </c>
      <c r="H29" s="243">
        <f ca="1">IFERROR(INDIRECT(ADDRESS(MATCH(D29,CatIndDisaggrGrp!$A:$A,0),7,1,1,"CatIndDisaggrGrp")),0)</f>
        <v>0</v>
      </c>
      <c r="I29" s="243">
        <f ca="1">IFERROR(INDIRECT(ADDRESS(MATCH(E29,CatIndDisaggrGrp!$A:$A,0),7,1,1,"CatIndDisaggrGrp")),0)</f>
        <v>0</v>
      </c>
      <c r="J29" s="243">
        <f ca="1">IFERROR(INDIRECT(ADDRESS(MATCH(F29,CatIndDisaggrGrp!$A:$A,0),7,1,1,"CatIndDisaggrGrp")),0)</f>
        <v>0</v>
      </c>
      <c r="K29" s="243">
        <f ca="1">IFERROR(INDIRECT(ADDRESS(MATCH(G29,CatIndDisaggrGrp!$A:$A,0),7,1,1,"CatIndDisaggrGrp")),0)</f>
        <v>0</v>
      </c>
      <c r="L29" s="243">
        <f t="shared" ca="1" si="0"/>
        <v>0</v>
      </c>
      <c r="M29" s="245" t="str">
        <f t="shared" ca="1" si="1"/>
        <v/>
      </c>
    </row>
    <row r="30" spans="1:15" outlineLevel="1" x14ac:dyDescent="0.2">
      <c r="A30" s="244" t="e">
        <f>'Performance Framework '!#REF!</f>
        <v>#REF!</v>
      </c>
      <c r="B30" s="243" t="e">
        <f ca="1">INDIRECT(ADDRESS(MATCH(A30,CatCoverage!C:C,0),4,1,1,"CatCoverage"))</f>
        <v>#REF!</v>
      </c>
      <c r="C30" s="243" t="e">
        <f ca="1">INDIRECT(ADDRESS(MATCH(A30,CatCoverage!C:C,0),15,1,1,"CatCoverage"))</f>
        <v>#REF!</v>
      </c>
      <c r="D30" s="243" t="e">
        <f>'Performance Framework '!#REF!</f>
        <v>#REF!</v>
      </c>
      <c r="E30" s="243" t="e">
        <f>'Performance Framework '!#REF!</f>
        <v>#REF!</v>
      </c>
      <c r="F30" s="243" t="e">
        <f>'Performance Framework '!#REF!</f>
        <v>#REF!</v>
      </c>
      <c r="G30" s="243" t="e">
        <f>'Performance Framework '!#REF!</f>
        <v>#REF!</v>
      </c>
      <c r="H30" s="243">
        <f ca="1">IFERROR(INDIRECT(ADDRESS(MATCH(D30,CatIndDisaggrGrp!$A:$A,0),7,1,1,"CatIndDisaggrGrp")),0)</f>
        <v>0</v>
      </c>
      <c r="I30" s="243">
        <f ca="1">IFERROR(INDIRECT(ADDRESS(MATCH(E30,CatIndDisaggrGrp!$A:$A,0),7,1,1,"CatIndDisaggrGrp")),0)</f>
        <v>0</v>
      </c>
      <c r="J30" s="243">
        <f ca="1">IFERROR(INDIRECT(ADDRESS(MATCH(F30,CatIndDisaggrGrp!$A:$A,0),7,1,1,"CatIndDisaggrGrp")),0)</f>
        <v>0</v>
      </c>
      <c r="K30" s="243">
        <f ca="1">IFERROR(INDIRECT(ADDRESS(MATCH(G30,CatIndDisaggrGrp!$A:$A,0),7,1,1,"CatIndDisaggrGrp")),0)</f>
        <v>0</v>
      </c>
      <c r="L30" s="243">
        <f t="shared" ca="1" si="0"/>
        <v>0</v>
      </c>
      <c r="M30" s="245" t="str">
        <f t="shared" ca="1" si="1"/>
        <v/>
      </c>
    </row>
    <row r="31" spans="1:15" outlineLevel="1" x14ac:dyDescent="0.2">
      <c r="A31" s="244" t="e">
        <f>'Performance Framework '!#REF!</f>
        <v>#REF!</v>
      </c>
      <c r="B31" s="243" t="e">
        <f ca="1">INDIRECT(ADDRESS(MATCH(A31,CatCoverage!C:C,0),4,1,1,"CatCoverage"))</f>
        <v>#REF!</v>
      </c>
      <c r="C31" s="243" t="e">
        <f ca="1">INDIRECT(ADDRESS(MATCH(A31,CatCoverage!C:C,0),15,1,1,"CatCoverage"))</f>
        <v>#REF!</v>
      </c>
      <c r="D31" s="243" t="e">
        <f>'Performance Framework '!#REF!</f>
        <v>#REF!</v>
      </c>
      <c r="E31" s="243" t="e">
        <f>'Performance Framework '!#REF!</f>
        <v>#REF!</v>
      </c>
      <c r="F31" s="243" t="e">
        <f>'Performance Framework '!#REF!</f>
        <v>#REF!</v>
      </c>
      <c r="G31" s="243" t="e">
        <f>'Performance Framework '!#REF!</f>
        <v>#REF!</v>
      </c>
      <c r="H31" s="243">
        <f ca="1">IFERROR(INDIRECT(ADDRESS(MATCH(D31,CatIndDisaggrGrp!$A:$A,0),7,1,1,"CatIndDisaggrGrp")),0)</f>
        <v>0</v>
      </c>
      <c r="I31" s="243">
        <f ca="1">IFERROR(INDIRECT(ADDRESS(MATCH(E31,CatIndDisaggrGrp!$A:$A,0),7,1,1,"CatIndDisaggrGrp")),0)</f>
        <v>0</v>
      </c>
      <c r="J31" s="243">
        <f ca="1">IFERROR(INDIRECT(ADDRESS(MATCH(F31,CatIndDisaggrGrp!$A:$A,0),7,1,1,"CatIndDisaggrGrp")),0)</f>
        <v>0</v>
      </c>
      <c r="K31" s="243">
        <f ca="1">IFERROR(INDIRECT(ADDRESS(MATCH(G31,CatIndDisaggrGrp!$A:$A,0),7,1,1,"CatIndDisaggrGrp")),0)</f>
        <v>0</v>
      </c>
      <c r="L31" s="243">
        <f t="shared" ca="1" si="0"/>
        <v>0</v>
      </c>
      <c r="M31" s="245" t="str">
        <f t="shared" ca="1" si="1"/>
        <v/>
      </c>
    </row>
    <row r="32" spans="1:15" outlineLevel="1" x14ac:dyDescent="0.2">
      <c r="A32" s="244" t="e">
        <f>'Performance Framework '!#REF!</f>
        <v>#REF!</v>
      </c>
      <c r="B32" s="243" t="e">
        <f ca="1">INDIRECT(ADDRESS(MATCH(A32,CatCoverage!C:C,0),4,1,1,"CatCoverage"))</f>
        <v>#REF!</v>
      </c>
      <c r="C32" s="243" t="e">
        <f ca="1">INDIRECT(ADDRESS(MATCH(A32,CatCoverage!C:C,0),15,1,1,"CatCoverage"))</f>
        <v>#REF!</v>
      </c>
      <c r="D32" s="243" t="e">
        <f>'Performance Framework '!#REF!</f>
        <v>#REF!</v>
      </c>
      <c r="E32" s="243" t="e">
        <f>'Performance Framework '!#REF!</f>
        <v>#REF!</v>
      </c>
      <c r="F32" s="243" t="e">
        <f>'Performance Framework '!#REF!</f>
        <v>#REF!</v>
      </c>
      <c r="G32" s="243" t="e">
        <f>'Performance Framework '!#REF!</f>
        <v>#REF!</v>
      </c>
      <c r="H32" s="243">
        <f ca="1">IFERROR(INDIRECT(ADDRESS(MATCH(D32,CatIndDisaggrGrp!$A:$A,0),7,1,1,"CatIndDisaggrGrp")),0)</f>
        <v>0</v>
      </c>
      <c r="I32" s="243">
        <f ca="1">IFERROR(INDIRECT(ADDRESS(MATCH(E32,CatIndDisaggrGrp!$A:$A,0),7,1,1,"CatIndDisaggrGrp")),0)</f>
        <v>0</v>
      </c>
      <c r="J32" s="243">
        <f ca="1">IFERROR(INDIRECT(ADDRESS(MATCH(F32,CatIndDisaggrGrp!$A:$A,0),7,1,1,"CatIndDisaggrGrp")),0)</f>
        <v>0</v>
      </c>
      <c r="K32" s="243">
        <f ca="1">IFERROR(INDIRECT(ADDRESS(MATCH(G32,CatIndDisaggrGrp!$A:$A,0),7,1,1,"CatIndDisaggrGrp")),0)</f>
        <v>0</v>
      </c>
      <c r="L32" s="243">
        <f t="shared" ca="1" si="0"/>
        <v>0</v>
      </c>
      <c r="M32" s="245" t="str">
        <f t="shared" ca="1" si="1"/>
        <v/>
      </c>
    </row>
    <row r="33" spans="1:15" outlineLevel="1" x14ac:dyDescent="0.2">
      <c r="A33" s="244" t="e">
        <f>'Performance Framework '!#REF!</f>
        <v>#REF!</v>
      </c>
      <c r="B33" s="243" t="e">
        <f ca="1">INDIRECT(ADDRESS(MATCH(A33,CatCoverage!C:C,0),4,1,1,"CatCoverage"))</f>
        <v>#REF!</v>
      </c>
      <c r="C33" s="243" t="e">
        <f ca="1">INDIRECT(ADDRESS(MATCH(A33,CatCoverage!C:C,0),15,1,1,"CatCoverage"))</f>
        <v>#REF!</v>
      </c>
      <c r="D33" s="243" t="e">
        <f>'Performance Framework '!#REF!</f>
        <v>#REF!</v>
      </c>
      <c r="E33" s="243" t="e">
        <f>'Performance Framework '!#REF!</f>
        <v>#REF!</v>
      </c>
      <c r="F33" s="243" t="e">
        <f>'Performance Framework '!#REF!</f>
        <v>#REF!</v>
      </c>
      <c r="G33" s="243" t="e">
        <f>'Performance Framework '!#REF!</f>
        <v>#REF!</v>
      </c>
      <c r="H33" s="243">
        <f ca="1">IFERROR(INDIRECT(ADDRESS(MATCH(D33,CatIndDisaggrGrp!$A:$A,0),7,1,1,"CatIndDisaggrGrp")),0)</f>
        <v>0</v>
      </c>
      <c r="I33" s="243">
        <f ca="1">IFERROR(INDIRECT(ADDRESS(MATCH(E33,CatIndDisaggrGrp!$A:$A,0),7,1,1,"CatIndDisaggrGrp")),0)</f>
        <v>0</v>
      </c>
      <c r="J33" s="243">
        <f ca="1">IFERROR(INDIRECT(ADDRESS(MATCH(F33,CatIndDisaggrGrp!$A:$A,0),7,1,1,"CatIndDisaggrGrp")),0)</f>
        <v>0</v>
      </c>
      <c r="K33" s="243">
        <f ca="1">IFERROR(INDIRECT(ADDRESS(MATCH(G33,CatIndDisaggrGrp!$A:$A,0),7,1,1,"CatIndDisaggrGrp")),0)</f>
        <v>0</v>
      </c>
      <c r="L33" s="243">
        <f t="shared" ca="1" si="0"/>
        <v>0</v>
      </c>
      <c r="M33" s="245" t="str">
        <f t="shared" ca="1" si="1"/>
        <v/>
      </c>
      <c r="N33" s="202"/>
      <c r="O33" s="202"/>
    </row>
    <row r="34" spans="1:15" outlineLevel="1" x14ac:dyDescent="0.2">
      <c r="A34" s="244" t="e">
        <f>'Performance Framework '!#REF!</f>
        <v>#REF!</v>
      </c>
      <c r="B34" s="243" t="e">
        <f ca="1">INDIRECT(ADDRESS(MATCH(A34,CatCoverage!C:C,0),4,1,1,"CatCoverage"))</f>
        <v>#REF!</v>
      </c>
      <c r="C34" s="243" t="e">
        <f ca="1">INDIRECT(ADDRESS(MATCH(A34,CatCoverage!C:C,0),15,1,1,"CatCoverage"))</f>
        <v>#REF!</v>
      </c>
      <c r="D34" s="243" t="e">
        <f>'Performance Framework '!#REF!</f>
        <v>#REF!</v>
      </c>
      <c r="E34" s="243" t="e">
        <f>'Performance Framework '!#REF!</f>
        <v>#REF!</v>
      </c>
      <c r="F34" s="243" t="e">
        <f>'Performance Framework '!#REF!</f>
        <v>#REF!</v>
      </c>
      <c r="G34" s="243" t="e">
        <f>'Performance Framework '!#REF!</f>
        <v>#REF!</v>
      </c>
      <c r="H34" s="243">
        <f ca="1">IFERROR(INDIRECT(ADDRESS(MATCH(D34,CatIndDisaggrGrp!$A:$A,0),7,1,1,"CatIndDisaggrGrp")),0)</f>
        <v>0</v>
      </c>
      <c r="I34" s="243">
        <f ca="1">IFERROR(INDIRECT(ADDRESS(MATCH(E34,CatIndDisaggrGrp!$A:$A,0),7,1,1,"CatIndDisaggrGrp")),0)</f>
        <v>0</v>
      </c>
      <c r="J34" s="243">
        <f ca="1">IFERROR(INDIRECT(ADDRESS(MATCH(F34,CatIndDisaggrGrp!$A:$A,0),7,1,1,"CatIndDisaggrGrp")),0)</f>
        <v>0</v>
      </c>
      <c r="K34" s="243">
        <f ca="1">IFERROR(INDIRECT(ADDRESS(MATCH(G34,CatIndDisaggrGrp!$A:$A,0),7,1,1,"CatIndDisaggrGrp")),0)</f>
        <v>0</v>
      </c>
      <c r="L34" s="243">
        <f t="shared" ca="1" si="0"/>
        <v>0</v>
      </c>
      <c r="M34" s="245" t="str">
        <f t="shared" ca="1" si="1"/>
        <v/>
      </c>
    </row>
    <row r="35" spans="1:15" outlineLevel="1" x14ac:dyDescent="0.2">
      <c r="A35" s="244" t="e">
        <f>'Performance Framework '!#REF!</f>
        <v>#REF!</v>
      </c>
      <c r="B35" s="243" t="e">
        <f ca="1">INDIRECT(ADDRESS(MATCH(A35,CatCoverage!C:C,0),4,1,1,"CatCoverage"))</f>
        <v>#REF!</v>
      </c>
      <c r="C35" s="243" t="e">
        <f ca="1">INDIRECT(ADDRESS(MATCH(A35,CatCoverage!C:C,0),15,1,1,"CatCoverage"))</f>
        <v>#REF!</v>
      </c>
      <c r="D35" s="243" t="e">
        <f>'Performance Framework '!#REF!</f>
        <v>#REF!</v>
      </c>
      <c r="E35" s="243" t="e">
        <f>'Performance Framework '!#REF!</f>
        <v>#REF!</v>
      </c>
      <c r="F35" s="243" t="e">
        <f>'Performance Framework '!#REF!</f>
        <v>#REF!</v>
      </c>
      <c r="G35" s="243" t="e">
        <f>'Performance Framework '!#REF!</f>
        <v>#REF!</v>
      </c>
      <c r="H35" s="243">
        <f ca="1">IFERROR(INDIRECT(ADDRESS(MATCH(D35,CatIndDisaggrGrp!$A:$A,0),7,1,1,"CatIndDisaggrGrp")),0)</f>
        <v>0</v>
      </c>
      <c r="I35" s="243">
        <f ca="1">IFERROR(INDIRECT(ADDRESS(MATCH(E35,CatIndDisaggrGrp!$A:$A,0),7,1,1,"CatIndDisaggrGrp")),0)</f>
        <v>0</v>
      </c>
      <c r="J35" s="243">
        <f ca="1">IFERROR(INDIRECT(ADDRESS(MATCH(F35,CatIndDisaggrGrp!$A:$A,0),7,1,1,"CatIndDisaggrGrp")),0)</f>
        <v>0</v>
      </c>
      <c r="K35" s="243">
        <f ca="1">IFERROR(INDIRECT(ADDRESS(MATCH(G35,CatIndDisaggrGrp!$A:$A,0),7,1,1,"CatIndDisaggrGrp")),0)</f>
        <v>0</v>
      </c>
      <c r="L35" s="243">
        <f t="shared" ca="1" si="0"/>
        <v>0</v>
      </c>
      <c r="M35" s="245" t="str">
        <f t="shared" ca="1" si="1"/>
        <v/>
      </c>
    </row>
    <row r="36" spans="1:15" outlineLevel="1" x14ac:dyDescent="0.2">
      <c r="A36" s="244" t="e">
        <f>'Performance Framework '!#REF!</f>
        <v>#REF!</v>
      </c>
      <c r="B36" s="243" t="e">
        <f ca="1">INDIRECT(ADDRESS(MATCH(A36,CatCoverage!C:C,0),4,1,1,"CatCoverage"))</f>
        <v>#REF!</v>
      </c>
      <c r="C36" s="243" t="e">
        <f ca="1">INDIRECT(ADDRESS(MATCH(A36,CatCoverage!C:C,0),15,1,1,"CatCoverage"))</f>
        <v>#REF!</v>
      </c>
      <c r="D36" s="243" t="e">
        <f>'Performance Framework '!#REF!</f>
        <v>#REF!</v>
      </c>
      <c r="E36" s="243" t="e">
        <f>'Performance Framework '!#REF!</f>
        <v>#REF!</v>
      </c>
      <c r="F36" s="243" t="e">
        <f>'Performance Framework '!#REF!</f>
        <v>#REF!</v>
      </c>
      <c r="G36" s="243" t="e">
        <f>'Performance Framework '!#REF!</f>
        <v>#REF!</v>
      </c>
      <c r="H36" s="243">
        <f ca="1">IFERROR(INDIRECT(ADDRESS(MATCH(D36,CatIndDisaggrGrp!$A:$A,0),7,1,1,"CatIndDisaggrGrp")),0)</f>
        <v>0</v>
      </c>
      <c r="I36" s="243">
        <f ca="1">IFERROR(INDIRECT(ADDRESS(MATCH(E36,CatIndDisaggrGrp!$A:$A,0),7,1,1,"CatIndDisaggrGrp")),0)</f>
        <v>0</v>
      </c>
      <c r="J36" s="243">
        <f ca="1">IFERROR(INDIRECT(ADDRESS(MATCH(F36,CatIndDisaggrGrp!$A:$A,0),7,1,1,"CatIndDisaggrGrp")),0)</f>
        <v>0</v>
      </c>
      <c r="K36" s="243">
        <f ca="1">IFERROR(INDIRECT(ADDRESS(MATCH(G36,CatIndDisaggrGrp!$A:$A,0),7,1,1,"CatIndDisaggrGrp")),0)</f>
        <v>0</v>
      </c>
      <c r="L36" s="243">
        <f t="shared" ca="1" si="0"/>
        <v>0</v>
      </c>
      <c r="M36" s="245" t="str">
        <f t="shared" ca="1" si="1"/>
        <v/>
      </c>
    </row>
    <row r="37" spans="1:15" outlineLevel="1" x14ac:dyDescent="0.2">
      <c r="A37" s="244" t="e">
        <f>'Performance Framework '!#REF!</f>
        <v>#REF!</v>
      </c>
      <c r="B37" s="243" t="e">
        <f ca="1">INDIRECT(ADDRESS(MATCH(A37,CatCoverage!C:C,0),4,1,1,"CatCoverage"))</f>
        <v>#REF!</v>
      </c>
      <c r="C37" s="243" t="e">
        <f ca="1">INDIRECT(ADDRESS(MATCH(A37,CatCoverage!C:C,0),15,1,1,"CatCoverage"))</f>
        <v>#REF!</v>
      </c>
      <c r="D37" s="243" t="e">
        <f>'Performance Framework '!#REF!</f>
        <v>#REF!</v>
      </c>
      <c r="E37" s="243" t="e">
        <f>'Performance Framework '!#REF!</f>
        <v>#REF!</v>
      </c>
      <c r="F37" s="243" t="e">
        <f>'Performance Framework '!#REF!</f>
        <v>#REF!</v>
      </c>
      <c r="G37" s="243" t="e">
        <f>'Performance Framework '!#REF!</f>
        <v>#REF!</v>
      </c>
      <c r="H37" s="243">
        <f ca="1">IFERROR(INDIRECT(ADDRESS(MATCH(D37,CatIndDisaggrGrp!$A:$A,0),7,1,1,"CatIndDisaggrGrp")),0)</f>
        <v>0</v>
      </c>
      <c r="I37" s="243">
        <f ca="1">IFERROR(INDIRECT(ADDRESS(MATCH(E37,CatIndDisaggrGrp!$A:$A,0),7,1,1,"CatIndDisaggrGrp")),0)</f>
        <v>0</v>
      </c>
      <c r="J37" s="243">
        <f ca="1">IFERROR(INDIRECT(ADDRESS(MATCH(F37,CatIndDisaggrGrp!$A:$A,0),7,1,1,"CatIndDisaggrGrp")),0)</f>
        <v>0</v>
      </c>
      <c r="K37" s="243">
        <f ca="1">IFERROR(INDIRECT(ADDRESS(MATCH(G37,CatIndDisaggrGrp!$A:$A,0),7,1,1,"CatIndDisaggrGrp")),0)</f>
        <v>0</v>
      </c>
      <c r="L37" s="243">
        <f t="shared" ca="1" si="0"/>
        <v>0</v>
      </c>
      <c r="M37" s="245" t="str">
        <f t="shared" ca="1" si="1"/>
        <v/>
      </c>
    </row>
    <row r="38" spans="1:15" outlineLevel="1" x14ac:dyDescent="0.2">
      <c r="A38" s="244" t="e">
        <f>'Performance Framework '!#REF!</f>
        <v>#REF!</v>
      </c>
      <c r="B38" s="243" t="e">
        <f ca="1">INDIRECT(ADDRESS(MATCH(A38,CatCoverage!C:C,0),4,1,1,"CatCoverage"))</f>
        <v>#REF!</v>
      </c>
      <c r="C38" s="243" t="e">
        <f ca="1">INDIRECT(ADDRESS(MATCH(A38,CatCoverage!C:C,0),15,1,1,"CatCoverage"))</f>
        <v>#REF!</v>
      </c>
      <c r="D38" s="243" t="e">
        <f>'Performance Framework '!#REF!</f>
        <v>#REF!</v>
      </c>
      <c r="E38" s="243" t="e">
        <f>'Performance Framework '!#REF!</f>
        <v>#REF!</v>
      </c>
      <c r="F38" s="243" t="e">
        <f>'Performance Framework '!#REF!</f>
        <v>#REF!</v>
      </c>
      <c r="G38" s="243" t="e">
        <f>'Performance Framework '!#REF!</f>
        <v>#REF!</v>
      </c>
      <c r="H38" s="243">
        <f ca="1">IFERROR(INDIRECT(ADDRESS(MATCH(D38,CatIndDisaggrGrp!$A:$A,0),7,1,1,"CatIndDisaggrGrp")),0)</f>
        <v>0</v>
      </c>
      <c r="I38" s="243">
        <f ca="1">IFERROR(INDIRECT(ADDRESS(MATCH(E38,CatIndDisaggrGrp!$A:$A,0),7,1,1,"CatIndDisaggrGrp")),0)</f>
        <v>0</v>
      </c>
      <c r="J38" s="243">
        <f ca="1">IFERROR(INDIRECT(ADDRESS(MATCH(F38,CatIndDisaggrGrp!$A:$A,0),7,1,1,"CatIndDisaggrGrp")),0)</f>
        <v>0</v>
      </c>
      <c r="K38" s="243">
        <f ca="1">IFERROR(INDIRECT(ADDRESS(MATCH(G38,CatIndDisaggrGrp!$A:$A,0),7,1,1,"CatIndDisaggrGrp")),0)</f>
        <v>0</v>
      </c>
      <c r="L38" s="243">
        <f t="shared" ca="1" si="0"/>
        <v>0</v>
      </c>
      <c r="M38" s="245" t="str">
        <f t="shared" ca="1" si="1"/>
        <v/>
      </c>
    </row>
    <row r="39" spans="1:15" outlineLevel="1" x14ac:dyDescent="0.2">
      <c r="A39" s="244" t="e">
        <f>'Performance Framework '!#REF!</f>
        <v>#REF!</v>
      </c>
      <c r="B39" s="243" t="e">
        <f ca="1">INDIRECT(ADDRESS(MATCH(A39,CatCoverage!C:C,0),4,1,1,"CatCoverage"))</f>
        <v>#REF!</v>
      </c>
      <c r="C39" s="243" t="e">
        <f ca="1">INDIRECT(ADDRESS(MATCH(A39,CatCoverage!C:C,0),15,1,1,"CatCoverage"))</f>
        <v>#REF!</v>
      </c>
      <c r="D39" s="243" t="e">
        <f>'Performance Framework '!#REF!</f>
        <v>#REF!</v>
      </c>
      <c r="E39" s="243" t="e">
        <f>'Performance Framework '!#REF!</f>
        <v>#REF!</v>
      </c>
      <c r="F39" s="243" t="e">
        <f>'Performance Framework '!#REF!</f>
        <v>#REF!</v>
      </c>
      <c r="G39" s="243" t="e">
        <f>'Performance Framework '!#REF!</f>
        <v>#REF!</v>
      </c>
      <c r="H39" s="243">
        <f ca="1">IFERROR(INDIRECT(ADDRESS(MATCH(D39,CatIndDisaggrGrp!$A:$A,0),7,1,1,"CatIndDisaggrGrp")),0)</f>
        <v>0</v>
      </c>
      <c r="I39" s="243">
        <f ca="1">IFERROR(INDIRECT(ADDRESS(MATCH(E39,CatIndDisaggrGrp!$A:$A,0),7,1,1,"CatIndDisaggrGrp")),0)</f>
        <v>0</v>
      </c>
      <c r="J39" s="243">
        <f ca="1">IFERROR(INDIRECT(ADDRESS(MATCH(F39,CatIndDisaggrGrp!$A:$A,0),7,1,1,"CatIndDisaggrGrp")),0)</f>
        <v>0</v>
      </c>
      <c r="K39" s="243">
        <f ca="1">IFERROR(INDIRECT(ADDRESS(MATCH(G39,CatIndDisaggrGrp!$A:$A,0),7,1,1,"CatIndDisaggrGrp")),0)</f>
        <v>0</v>
      </c>
      <c r="L39" s="243">
        <f t="shared" ca="1" si="0"/>
        <v>0</v>
      </c>
      <c r="M39" s="245" t="str">
        <f t="shared" ca="1" si="1"/>
        <v/>
      </c>
    </row>
    <row r="40" spans="1:15" outlineLevel="1" x14ac:dyDescent="0.2">
      <c r="A40" s="244" t="e">
        <f>'Performance Framework '!#REF!</f>
        <v>#REF!</v>
      </c>
      <c r="B40" s="243" t="e">
        <f ca="1">INDIRECT(ADDRESS(MATCH(A40,CatCoverage!C:C,0),4,1,1,"CatCoverage"))</f>
        <v>#REF!</v>
      </c>
      <c r="C40" s="243" t="e">
        <f ca="1">INDIRECT(ADDRESS(MATCH(A40,CatCoverage!C:C,0),15,1,1,"CatCoverage"))</f>
        <v>#REF!</v>
      </c>
      <c r="D40" s="243" t="e">
        <f>'Performance Framework '!#REF!</f>
        <v>#REF!</v>
      </c>
      <c r="E40" s="243" t="e">
        <f>'Performance Framework '!#REF!</f>
        <v>#REF!</v>
      </c>
      <c r="F40" s="243" t="e">
        <f>'Performance Framework '!#REF!</f>
        <v>#REF!</v>
      </c>
      <c r="G40" s="243" t="e">
        <f>'Performance Framework '!#REF!</f>
        <v>#REF!</v>
      </c>
      <c r="H40" s="243">
        <f ca="1">IFERROR(INDIRECT(ADDRESS(MATCH(D40,CatIndDisaggrGrp!$A:$A,0),7,1,1,"CatIndDisaggrGrp")),0)</f>
        <v>0</v>
      </c>
      <c r="I40" s="243">
        <f ca="1">IFERROR(INDIRECT(ADDRESS(MATCH(E40,CatIndDisaggrGrp!$A:$A,0),7,1,1,"CatIndDisaggrGrp")),0)</f>
        <v>0</v>
      </c>
      <c r="J40" s="243">
        <f ca="1">IFERROR(INDIRECT(ADDRESS(MATCH(F40,CatIndDisaggrGrp!$A:$A,0),7,1,1,"CatIndDisaggrGrp")),0)</f>
        <v>0</v>
      </c>
      <c r="K40" s="243">
        <f ca="1">IFERROR(INDIRECT(ADDRESS(MATCH(G40,CatIndDisaggrGrp!$A:$A,0),7,1,1,"CatIndDisaggrGrp")),0)</f>
        <v>0</v>
      </c>
      <c r="L40" s="243">
        <f t="shared" ca="1" si="0"/>
        <v>0</v>
      </c>
      <c r="M40" s="245" t="str">
        <f t="shared" ca="1" si="1"/>
        <v/>
      </c>
    </row>
    <row r="41" spans="1:15" outlineLevel="1" x14ac:dyDescent="0.2">
      <c r="A41" s="244" t="e">
        <f>'Performance Framework '!#REF!</f>
        <v>#REF!</v>
      </c>
      <c r="B41" s="243" t="e">
        <f ca="1">INDIRECT(ADDRESS(MATCH(A41,CatCoverage!C:C,0),4,1,1,"CatCoverage"))</f>
        <v>#REF!</v>
      </c>
      <c r="C41" s="243" t="e">
        <f ca="1">INDIRECT(ADDRESS(MATCH(A41,CatCoverage!C:C,0),15,1,1,"CatCoverage"))</f>
        <v>#REF!</v>
      </c>
      <c r="D41" s="243" t="e">
        <f>'Performance Framework '!#REF!</f>
        <v>#REF!</v>
      </c>
      <c r="E41" s="243" t="e">
        <f>'Performance Framework '!#REF!</f>
        <v>#REF!</v>
      </c>
      <c r="F41" s="243" t="e">
        <f>'Performance Framework '!#REF!</f>
        <v>#REF!</v>
      </c>
      <c r="G41" s="243" t="e">
        <f>'Performance Framework '!#REF!</f>
        <v>#REF!</v>
      </c>
      <c r="H41" s="243">
        <f ca="1">IFERROR(INDIRECT(ADDRESS(MATCH(D41,CatIndDisaggrGrp!$A:$A,0),7,1,1,"CatIndDisaggrGrp")),0)</f>
        <v>0</v>
      </c>
      <c r="I41" s="243">
        <f ca="1">IFERROR(INDIRECT(ADDRESS(MATCH(E41,CatIndDisaggrGrp!$A:$A,0),7,1,1,"CatIndDisaggrGrp")),0)</f>
        <v>0</v>
      </c>
      <c r="J41" s="243">
        <f ca="1">IFERROR(INDIRECT(ADDRESS(MATCH(F41,CatIndDisaggrGrp!$A:$A,0),7,1,1,"CatIndDisaggrGrp")),0)</f>
        <v>0</v>
      </c>
      <c r="K41" s="243">
        <f ca="1">IFERROR(INDIRECT(ADDRESS(MATCH(G41,CatIndDisaggrGrp!$A:$A,0),7,1,1,"CatIndDisaggrGrp")),0)</f>
        <v>0</v>
      </c>
      <c r="L41" s="243">
        <f t="shared" ca="1" si="0"/>
        <v>0</v>
      </c>
      <c r="M41" s="245" t="str">
        <f t="shared" ca="1" si="1"/>
        <v/>
      </c>
    </row>
    <row r="42" spans="1:15" outlineLevel="1" x14ac:dyDescent="0.2">
      <c r="A42" s="244" t="e">
        <f>'Performance Framework '!#REF!</f>
        <v>#REF!</v>
      </c>
      <c r="B42" s="243" t="e">
        <f ca="1">INDIRECT(ADDRESS(MATCH(A42,CatCoverage!C:C,0),4,1,1,"CatCoverage"))</f>
        <v>#REF!</v>
      </c>
      <c r="C42" s="243" t="e">
        <f ca="1">INDIRECT(ADDRESS(MATCH(A42,CatCoverage!C:C,0),15,1,1,"CatCoverage"))</f>
        <v>#REF!</v>
      </c>
      <c r="D42" s="243" t="e">
        <f>'Performance Framework '!#REF!</f>
        <v>#REF!</v>
      </c>
      <c r="E42" s="243" t="e">
        <f>'Performance Framework '!#REF!</f>
        <v>#REF!</v>
      </c>
      <c r="F42" s="243" t="e">
        <f>'Performance Framework '!#REF!</f>
        <v>#REF!</v>
      </c>
      <c r="G42" s="243" t="e">
        <f>'Performance Framework '!#REF!</f>
        <v>#REF!</v>
      </c>
      <c r="H42" s="243">
        <f ca="1">IFERROR(INDIRECT(ADDRESS(MATCH(D42,CatIndDisaggrGrp!$A:$A,0),7,1,1,"CatIndDisaggrGrp")),0)</f>
        <v>0</v>
      </c>
      <c r="I42" s="243">
        <f ca="1">IFERROR(INDIRECT(ADDRESS(MATCH(E42,CatIndDisaggrGrp!$A:$A,0),7,1,1,"CatIndDisaggrGrp")),0)</f>
        <v>0</v>
      </c>
      <c r="J42" s="243">
        <f ca="1">IFERROR(INDIRECT(ADDRESS(MATCH(F42,CatIndDisaggrGrp!$A:$A,0),7,1,1,"CatIndDisaggrGrp")),0)</f>
        <v>0</v>
      </c>
      <c r="K42" s="243">
        <f ca="1">IFERROR(INDIRECT(ADDRESS(MATCH(G42,CatIndDisaggrGrp!$A:$A,0),7,1,1,"CatIndDisaggrGrp")),0)</f>
        <v>0</v>
      </c>
      <c r="L42" s="243">
        <f t="shared" ca="1" si="0"/>
        <v>0</v>
      </c>
      <c r="M42" s="245" t="str">
        <f t="shared" ca="1" si="1"/>
        <v/>
      </c>
    </row>
    <row r="43" spans="1:15" outlineLevel="1" x14ac:dyDescent="0.2">
      <c r="A43" s="244" t="e">
        <f>'Performance Framework '!#REF!</f>
        <v>#REF!</v>
      </c>
      <c r="B43" s="243" t="e">
        <f ca="1">INDIRECT(ADDRESS(MATCH(A43,CatCoverage!C:C,0),4,1,1,"CatCoverage"))</f>
        <v>#REF!</v>
      </c>
      <c r="C43" s="243" t="e">
        <f ca="1">INDIRECT(ADDRESS(MATCH(A43,CatCoverage!C:C,0),15,1,1,"CatCoverage"))</f>
        <v>#REF!</v>
      </c>
      <c r="D43" s="243" t="e">
        <f>'Performance Framework '!#REF!</f>
        <v>#REF!</v>
      </c>
      <c r="E43" s="243" t="e">
        <f>'Performance Framework '!#REF!</f>
        <v>#REF!</v>
      </c>
      <c r="F43" s="243" t="e">
        <f>'Performance Framework '!#REF!</f>
        <v>#REF!</v>
      </c>
      <c r="G43" s="243" t="e">
        <f>'Performance Framework '!#REF!</f>
        <v>#REF!</v>
      </c>
      <c r="H43" s="243">
        <f ca="1">IFERROR(INDIRECT(ADDRESS(MATCH(D43,CatIndDisaggrGrp!$A:$A,0),7,1,1,"CatIndDisaggrGrp")),0)</f>
        <v>0</v>
      </c>
      <c r="I43" s="243">
        <f ca="1">IFERROR(INDIRECT(ADDRESS(MATCH(E43,CatIndDisaggrGrp!$A:$A,0),7,1,1,"CatIndDisaggrGrp")),0)</f>
        <v>0</v>
      </c>
      <c r="J43" s="243">
        <f ca="1">IFERROR(INDIRECT(ADDRESS(MATCH(F43,CatIndDisaggrGrp!$A:$A,0),7,1,1,"CatIndDisaggrGrp")),0)</f>
        <v>0</v>
      </c>
      <c r="K43" s="243">
        <f ca="1">IFERROR(INDIRECT(ADDRESS(MATCH(G43,CatIndDisaggrGrp!$A:$A,0),7,1,1,"CatIndDisaggrGrp")),0)</f>
        <v>0</v>
      </c>
      <c r="L43" s="243">
        <f t="shared" ca="1" si="0"/>
        <v>0</v>
      </c>
      <c r="M43" s="245" t="str">
        <f t="shared" ca="1" si="1"/>
        <v/>
      </c>
    </row>
    <row r="44" spans="1:15" outlineLevel="1" x14ac:dyDescent="0.2">
      <c r="A44" s="244" t="e">
        <f>'Performance Framework '!#REF!</f>
        <v>#REF!</v>
      </c>
      <c r="B44" s="243" t="e">
        <f ca="1">INDIRECT(ADDRESS(MATCH(A44,CatCoverage!C:C,0),4,1,1,"CatCoverage"))</f>
        <v>#REF!</v>
      </c>
      <c r="C44" s="243" t="e">
        <f ca="1">INDIRECT(ADDRESS(MATCH(A44,CatCoverage!C:C,0),15,1,1,"CatCoverage"))</f>
        <v>#REF!</v>
      </c>
      <c r="D44" s="243" t="e">
        <f>'Performance Framework '!#REF!</f>
        <v>#REF!</v>
      </c>
      <c r="E44" s="243" t="e">
        <f>'Performance Framework '!#REF!</f>
        <v>#REF!</v>
      </c>
      <c r="F44" s="243" t="e">
        <f>'Performance Framework '!#REF!</f>
        <v>#REF!</v>
      </c>
      <c r="G44" s="243" t="e">
        <f>'Performance Framework '!#REF!</f>
        <v>#REF!</v>
      </c>
      <c r="H44" s="243">
        <f ca="1">IFERROR(INDIRECT(ADDRESS(MATCH(D44,CatIndDisaggrGrp!$A:$A,0),7,1,1,"CatIndDisaggrGrp")),0)</f>
        <v>0</v>
      </c>
      <c r="I44" s="243">
        <f ca="1">IFERROR(INDIRECT(ADDRESS(MATCH(E44,CatIndDisaggrGrp!$A:$A,0),7,1,1,"CatIndDisaggrGrp")),0)</f>
        <v>0</v>
      </c>
      <c r="J44" s="243">
        <f ca="1">IFERROR(INDIRECT(ADDRESS(MATCH(F44,CatIndDisaggrGrp!$A:$A,0),7,1,1,"CatIndDisaggrGrp")),0)</f>
        <v>0</v>
      </c>
      <c r="K44" s="243">
        <f ca="1">IFERROR(INDIRECT(ADDRESS(MATCH(G44,CatIndDisaggrGrp!$A:$A,0),7,1,1,"CatIndDisaggrGrp")),0)</f>
        <v>0</v>
      </c>
      <c r="L44" s="243">
        <f t="shared" ca="1" si="0"/>
        <v>0</v>
      </c>
      <c r="M44" s="245" t="str">
        <f t="shared" ca="1" si="1"/>
        <v/>
      </c>
    </row>
    <row r="45" spans="1:15" outlineLevel="1" x14ac:dyDescent="0.2">
      <c r="A45" s="244" t="e">
        <f>'Performance Framework '!#REF!</f>
        <v>#REF!</v>
      </c>
      <c r="B45" s="243" t="e">
        <f ca="1">INDIRECT(ADDRESS(MATCH(A45,CatCoverage!C:C,0),4,1,1,"CatCoverage"))</f>
        <v>#REF!</v>
      </c>
      <c r="C45" s="243" t="e">
        <f ca="1">INDIRECT(ADDRESS(MATCH(A45,CatCoverage!C:C,0),15,1,1,"CatCoverage"))</f>
        <v>#REF!</v>
      </c>
      <c r="D45" s="243" t="e">
        <f>'Performance Framework '!#REF!</f>
        <v>#REF!</v>
      </c>
      <c r="E45" s="243" t="e">
        <f>'Performance Framework '!#REF!</f>
        <v>#REF!</v>
      </c>
      <c r="F45" s="243" t="e">
        <f>'Performance Framework '!#REF!</f>
        <v>#REF!</v>
      </c>
      <c r="G45" s="243" t="e">
        <f>'Performance Framework '!#REF!</f>
        <v>#REF!</v>
      </c>
      <c r="H45" s="243">
        <f ca="1">IFERROR(INDIRECT(ADDRESS(MATCH(D45,CatIndDisaggrGrp!$A:$A,0),7,1,1,"CatIndDisaggrGrp")),0)</f>
        <v>0</v>
      </c>
      <c r="I45" s="243">
        <f ca="1">IFERROR(INDIRECT(ADDRESS(MATCH(E45,CatIndDisaggrGrp!$A:$A,0),7,1,1,"CatIndDisaggrGrp")),0)</f>
        <v>0</v>
      </c>
      <c r="J45" s="243">
        <f ca="1">IFERROR(INDIRECT(ADDRESS(MATCH(F45,CatIndDisaggrGrp!$A:$A,0),7,1,1,"CatIndDisaggrGrp")),0)</f>
        <v>0</v>
      </c>
      <c r="K45" s="243">
        <f ca="1">IFERROR(INDIRECT(ADDRESS(MATCH(G45,CatIndDisaggrGrp!$A:$A,0),7,1,1,"CatIndDisaggrGrp")),0)</f>
        <v>0</v>
      </c>
      <c r="L45" s="243">
        <f t="shared" ca="1" si="0"/>
        <v>0</v>
      </c>
      <c r="M45" s="245" t="str">
        <f t="shared" ca="1" si="1"/>
        <v/>
      </c>
    </row>
    <row r="46" spans="1:15" outlineLevel="1" x14ac:dyDescent="0.2">
      <c r="A46" s="244" t="e">
        <f>'Performance Framework '!#REF!</f>
        <v>#REF!</v>
      </c>
      <c r="B46" s="243" t="e">
        <f ca="1">INDIRECT(ADDRESS(MATCH(A46,CatCoverage!C:C,0),4,1,1,"CatCoverage"))</f>
        <v>#REF!</v>
      </c>
      <c r="C46" s="243" t="e">
        <f ca="1">INDIRECT(ADDRESS(MATCH(A46,CatCoverage!C:C,0),15,1,1,"CatCoverage"))</f>
        <v>#REF!</v>
      </c>
      <c r="D46" s="243" t="e">
        <f>'Performance Framework '!#REF!</f>
        <v>#REF!</v>
      </c>
      <c r="E46" s="243" t="e">
        <f>'Performance Framework '!#REF!</f>
        <v>#REF!</v>
      </c>
      <c r="F46" s="243" t="e">
        <f>'Performance Framework '!#REF!</f>
        <v>#REF!</v>
      </c>
      <c r="G46" s="243" t="e">
        <f>'Performance Framework '!#REF!</f>
        <v>#REF!</v>
      </c>
      <c r="H46" s="243">
        <f ca="1">IFERROR(INDIRECT(ADDRESS(MATCH(D46,CatIndDisaggrGrp!$A:$A,0),7,1,1,"CatIndDisaggrGrp")),0)</f>
        <v>0</v>
      </c>
      <c r="I46" s="243">
        <f ca="1">IFERROR(INDIRECT(ADDRESS(MATCH(E46,CatIndDisaggrGrp!$A:$A,0),7,1,1,"CatIndDisaggrGrp")),0)</f>
        <v>0</v>
      </c>
      <c r="J46" s="243">
        <f ca="1">IFERROR(INDIRECT(ADDRESS(MATCH(F46,CatIndDisaggrGrp!$A:$A,0),7,1,1,"CatIndDisaggrGrp")),0)</f>
        <v>0</v>
      </c>
      <c r="K46" s="243">
        <f ca="1">IFERROR(INDIRECT(ADDRESS(MATCH(G46,CatIndDisaggrGrp!$A:$A,0),7,1,1,"CatIndDisaggrGrp")),0)</f>
        <v>0</v>
      </c>
      <c r="L46" s="243">
        <f t="shared" ca="1" si="0"/>
        <v>0</v>
      </c>
      <c r="M46" s="245" t="str">
        <f t="shared" ca="1" si="1"/>
        <v/>
      </c>
    </row>
    <row r="47" spans="1:15" outlineLevel="1" x14ac:dyDescent="0.2">
      <c r="A47" s="244" t="e">
        <f>'Performance Framework '!#REF!</f>
        <v>#REF!</v>
      </c>
      <c r="B47" s="243" t="e">
        <f ca="1">INDIRECT(ADDRESS(MATCH(A47,CatCoverage!C:C,0),4,1,1,"CatCoverage"))</f>
        <v>#REF!</v>
      </c>
      <c r="C47" s="243" t="e">
        <f ca="1">INDIRECT(ADDRESS(MATCH(A47,CatCoverage!C:C,0),15,1,1,"CatCoverage"))</f>
        <v>#REF!</v>
      </c>
      <c r="D47" s="243" t="e">
        <f>'Performance Framework '!#REF!</f>
        <v>#REF!</v>
      </c>
      <c r="E47" s="243" t="e">
        <f>'Performance Framework '!#REF!</f>
        <v>#REF!</v>
      </c>
      <c r="F47" s="243" t="e">
        <f>'Performance Framework '!#REF!</f>
        <v>#REF!</v>
      </c>
      <c r="G47" s="243" t="e">
        <f>'Performance Framework '!#REF!</f>
        <v>#REF!</v>
      </c>
      <c r="H47" s="243">
        <f ca="1">IFERROR(INDIRECT(ADDRESS(MATCH(D47,CatIndDisaggrGrp!$A:$A,0),7,1,1,"CatIndDisaggrGrp")),0)</f>
        <v>0</v>
      </c>
      <c r="I47" s="243">
        <f ca="1">IFERROR(INDIRECT(ADDRESS(MATCH(E47,CatIndDisaggrGrp!$A:$A,0),7,1,1,"CatIndDisaggrGrp")),0)</f>
        <v>0</v>
      </c>
      <c r="J47" s="243">
        <f ca="1">IFERROR(INDIRECT(ADDRESS(MATCH(F47,CatIndDisaggrGrp!$A:$A,0),7,1,1,"CatIndDisaggrGrp")),0)</f>
        <v>0</v>
      </c>
      <c r="K47" s="243">
        <f ca="1">IFERROR(INDIRECT(ADDRESS(MATCH(G47,CatIndDisaggrGrp!$A:$A,0),7,1,1,"CatIndDisaggrGrp")),0)</f>
        <v>0</v>
      </c>
      <c r="L47" s="243">
        <f t="shared" ca="1" si="0"/>
        <v>0</v>
      </c>
      <c r="M47" s="245" t="str">
        <f t="shared" ca="1" si="1"/>
        <v/>
      </c>
    </row>
    <row r="48" spans="1:15" outlineLevel="1" x14ac:dyDescent="0.2">
      <c r="A48" s="244" t="e">
        <f>'Performance Framework '!#REF!</f>
        <v>#REF!</v>
      </c>
      <c r="B48" s="243" t="e">
        <f ca="1">INDIRECT(ADDRESS(MATCH(A48,CatCoverage!C:C,0),4,1,1,"CatCoverage"))</f>
        <v>#REF!</v>
      </c>
      <c r="C48" s="243" t="e">
        <f ca="1">INDIRECT(ADDRESS(MATCH(A48,CatCoverage!C:C,0),15,1,1,"CatCoverage"))</f>
        <v>#REF!</v>
      </c>
      <c r="D48" s="243" t="e">
        <f>'Performance Framework '!#REF!</f>
        <v>#REF!</v>
      </c>
      <c r="E48" s="243" t="e">
        <f>'Performance Framework '!#REF!</f>
        <v>#REF!</v>
      </c>
      <c r="F48" s="243" t="e">
        <f>'Performance Framework '!#REF!</f>
        <v>#REF!</v>
      </c>
      <c r="G48" s="243" t="e">
        <f>'Performance Framework '!#REF!</f>
        <v>#REF!</v>
      </c>
      <c r="H48" s="243">
        <f ca="1">IFERROR(INDIRECT(ADDRESS(MATCH(D48,CatIndDisaggrGrp!$A:$A,0),7,1,1,"CatIndDisaggrGrp")),0)</f>
        <v>0</v>
      </c>
      <c r="I48" s="243">
        <f ca="1">IFERROR(INDIRECT(ADDRESS(MATCH(E48,CatIndDisaggrGrp!$A:$A,0),7,1,1,"CatIndDisaggrGrp")),0)</f>
        <v>0</v>
      </c>
      <c r="J48" s="243">
        <f ca="1">IFERROR(INDIRECT(ADDRESS(MATCH(F48,CatIndDisaggrGrp!$A:$A,0),7,1,1,"CatIndDisaggrGrp")),0)</f>
        <v>0</v>
      </c>
      <c r="K48" s="243">
        <f ca="1">IFERROR(INDIRECT(ADDRESS(MATCH(G48,CatIndDisaggrGrp!$A:$A,0),7,1,1,"CatIndDisaggrGrp")),0)</f>
        <v>0</v>
      </c>
      <c r="L48" s="243">
        <f t="shared" ca="1" si="0"/>
        <v>0</v>
      </c>
      <c r="M48" s="245" t="str">
        <f t="shared" ca="1" si="1"/>
        <v/>
      </c>
      <c r="N48" s="202"/>
      <c r="O48" s="202"/>
    </row>
    <row r="49" spans="1:15" outlineLevel="1" x14ac:dyDescent="0.2">
      <c r="A49" s="244" t="e">
        <f>'Performance Framework '!#REF!</f>
        <v>#REF!</v>
      </c>
      <c r="B49" s="243" t="e">
        <f ca="1">INDIRECT(ADDRESS(MATCH(A49,CatCoverage!C:C,0),4,1,1,"CatCoverage"))</f>
        <v>#REF!</v>
      </c>
      <c r="C49" s="243" t="e">
        <f ca="1">INDIRECT(ADDRESS(MATCH(A49,CatCoverage!C:C,0),15,1,1,"CatCoverage"))</f>
        <v>#REF!</v>
      </c>
      <c r="D49" s="243" t="e">
        <f>'Performance Framework '!#REF!</f>
        <v>#REF!</v>
      </c>
      <c r="E49" s="243" t="e">
        <f>'Performance Framework '!#REF!</f>
        <v>#REF!</v>
      </c>
      <c r="F49" s="243" t="e">
        <f>'Performance Framework '!#REF!</f>
        <v>#REF!</v>
      </c>
      <c r="G49" s="243" t="e">
        <f>'Performance Framework '!#REF!</f>
        <v>#REF!</v>
      </c>
      <c r="H49" s="243">
        <f ca="1">IFERROR(INDIRECT(ADDRESS(MATCH(D49,CatIndDisaggrGrp!$A:$A,0),7,1,1,"CatIndDisaggrGrp")),0)</f>
        <v>0</v>
      </c>
      <c r="I49" s="243">
        <f ca="1">IFERROR(INDIRECT(ADDRESS(MATCH(E49,CatIndDisaggrGrp!$A:$A,0),7,1,1,"CatIndDisaggrGrp")),0)</f>
        <v>0</v>
      </c>
      <c r="J49" s="243">
        <f ca="1">IFERROR(INDIRECT(ADDRESS(MATCH(F49,CatIndDisaggrGrp!$A:$A,0),7,1,1,"CatIndDisaggrGrp")),0)</f>
        <v>0</v>
      </c>
      <c r="K49" s="243">
        <f ca="1">IFERROR(INDIRECT(ADDRESS(MATCH(G49,CatIndDisaggrGrp!$A:$A,0),7,1,1,"CatIndDisaggrGrp")),0)</f>
        <v>0</v>
      </c>
      <c r="L49" s="243">
        <f t="shared" ca="1" si="0"/>
        <v>0</v>
      </c>
      <c r="M49" s="245" t="str">
        <f t="shared" ca="1" si="1"/>
        <v/>
      </c>
    </row>
    <row r="50" spans="1:15" outlineLevel="1" x14ac:dyDescent="0.2">
      <c r="A50" s="244" t="e">
        <f>'Performance Framework '!#REF!</f>
        <v>#REF!</v>
      </c>
      <c r="B50" s="243" t="e">
        <f ca="1">INDIRECT(ADDRESS(MATCH(A50,CatCoverage!C:C,0),4,1,1,"CatCoverage"))</f>
        <v>#REF!</v>
      </c>
      <c r="C50" s="243" t="e">
        <f ca="1">INDIRECT(ADDRESS(MATCH(A50,CatCoverage!C:C,0),15,1,1,"CatCoverage"))</f>
        <v>#REF!</v>
      </c>
      <c r="D50" s="243" t="e">
        <f>'Performance Framework '!#REF!</f>
        <v>#REF!</v>
      </c>
      <c r="E50" s="243" t="e">
        <f>'Performance Framework '!#REF!</f>
        <v>#REF!</v>
      </c>
      <c r="F50" s="243" t="e">
        <f>'Performance Framework '!#REF!</f>
        <v>#REF!</v>
      </c>
      <c r="G50" s="243" t="e">
        <f>'Performance Framework '!#REF!</f>
        <v>#REF!</v>
      </c>
      <c r="H50" s="243">
        <f ca="1">IFERROR(INDIRECT(ADDRESS(MATCH(D50,CatIndDisaggrGrp!$A:$A,0),7,1,1,"CatIndDisaggrGrp")),0)</f>
        <v>0</v>
      </c>
      <c r="I50" s="243">
        <f ca="1">IFERROR(INDIRECT(ADDRESS(MATCH(E50,CatIndDisaggrGrp!$A:$A,0),7,1,1,"CatIndDisaggrGrp")),0)</f>
        <v>0</v>
      </c>
      <c r="J50" s="243">
        <f ca="1">IFERROR(INDIRECT(ADDRESS(MATCH(F50,CatIndDisaggrGrp!$A:$A,0),7,1,1,"CatIndDisaggrGrp")),0)</f>
        <v>0</v>
      </c>
      <c r="K50" s="243">
        <f ca="1">IFERROR(INDIRECT(ADDRESS(MATCH(G50,CatIndDisaggrGrp!$A:$A,0),7,1,1,"CatIndDisaggrGrp")),0)</f>
        <v>0</v>
      </c>
      <c r="L50" s="243">
        <f t="shared" ca="1" si="0"/>
        <v>0</v>
      </c>
      <c r="M50" s="245" t="str">
        <f t="shared" ca="1" si="1"/>
        <v/>
      </c>
    </row>
    <row r="51" spans="1:15" outlineLevel="1" x14ac:dyDescent="0.2">
      <c r="A51" s="244" t="e">
        <f>'Performance Framework '!#REF!</f>
        <v>#REF!</v>
      </c>
      <c r="B51" s="243" t="e">
        <f ca="1">INDIRECT(ADDRESS(MATCH(A51,CatCoverage!C:C,0),4,1,1,"CatCoverage"))</f>
        <v>#REF!</v>
      </c>
      <c r="C51" s="243" t="e">
        <f ca="1">INDIRECT(ADDRESS(MATCH(A51,CatCoverage!C:C,0),15,1,1,"CatCoverage"))</f>
        <v>#REF!</v>
      </c>
      <c r="D51" s="243" t="e">
        <f>'Performance Framework '!#REF!</f>
        <v>#REF!</v>
      </c>
      <c r="E51" s="243" t="e">
        <f>'Performance Framework '!#REF!</f>
        <v>#REF!</v>
      </c>
      <c r="F51" s="243" t="e">
        <f>'Performance Framework '!#REF!</f>
        <v>#REF!</v>
      </c>
      <c r="G51" s="243" t="e">
        <f>'Performance Framework '!#REF!</f>
        <v>#REF!</v>
      </c>
      <c r="H51" s="243">
        <f ca="1">IFERROR(INDIRECT(ADDRESS(MATCH(D51,CatIndDisaggrGrp!$A:$A,0),7,1,1,"CatIndDisaggrGrp")),0)</f>
        <v>0</v>
      </c>
      <c r="I51" s="243">
        <f ca="1">IFERROR(INDIRECT(ADDRESS(MATCH(E51,CatIndDisaggrGrp!$A:$A,0),7,1,1,"CatIndDisaggrGrp")),0)</f>
        <v>0</v>
      </c>
      <c r="J51" s="243">
        <f ca="1">IFERROR(INDIRECT(ADDRESS(MATCH(F51,CatIndDisaggrGrp!$A:$A,0),7,1,1,"CatIndDisaggrGrp")),0)</f>
        <v>0</v>
      </c>
      <c r="K51" s="243">
        <f ca="1">IFERROR(INDIRECT(ADDRESS(MATCH(G51,CatIndDisaggrGrp!$A:$A,0),7,1,1,"CatIndDisaggrGrp")),0)</f>
        <v>0</v>
      </c>
      <c r="L51" s="243">
        <f t="shared" ca="1" si="0"/>
        <v>0</v>
      </c>
      <c r="M51" s="245" t="str">
        <f t="shared" ca="1" si="1"/>
        <v/>
      </c>
    </row>
    <row r="52" spans="1:15" outlineLevel="1" x14ac:dyDescent="0.2">
      <c r="A52" s="244" t="e">
        <f>'Performance Framework '!#REF!</f>
        <v>#REF!</v>
      </c>
      <c r="B52" s="243" t="e">
        <f ca="1">INDIRECT(ADDRESS(MATCH(A52,CatCoverage!C:C,0),4,1,1,"CatCoverage"))</f>
        <v>#REF!</v>
      </c>
      <c r="C52" s="243" t="e">
        <f ca="1">INDIRECT(ADDRESS(MATCH(A52,CatCoverage!C:C,0),15,1,1,"CatCoverage"))</f>
        <v>#REF!</v>
      </c>
      <c r="D52" s="243" t="e">
        <f>'Performance Framework '!#REF!</f>
        <v>#REF!</v>
      </c>
      <c r="E52" s="243" t="e">
        <f>'Performance Framework '!#REF!</f>
        <v>#REF!</v>
      </c>
      <c r="F52" s="243" t="e">
        <f>'Performance Framework '!#REF!</f>
        <v>#REF!</v>
      </c>
      <c r="G52" s="243" t="e">
        <f>'Performance Framework '!#REF!</f>
        <v>#REF!</v>
      </c>
      <c r="H52" s="243">
        <f ca="1">IFERROR(INDIRECT(ADDRESS(MATCH(D52,CatIndDisaggrGrp!$A:$A,0),7,1,1,"CatIndDisaggrGrp")),0)</f>
        <v>0</v>
      </c>
      <c r="I52" s="243">
        <f ca="1">IFERROR(INDIRECT(ADDRESS(MATCH(E52,CatIndDisaggrGrp!$A:$A,0),7,1,1,"CatIndDisaggrGrp")),0)</f>
        <v>0</v>
      </c>
      <c r="J52" s="243">
        <f ca="1">IFERROR(INDIRECT(ADDRESS(MATCH(F52,CatIndDisaggrGrp!$A:$A,0),7,1,1,"CatIndDisaggrGrp")),0)</f>
        <v>0</v>
      </c>
      <c r="K52" s="243">
        <f ca="1">IFERROR(INDIRECT(ADDRESS(MATCH(G52,CatIndDisaggrGrp!$A:$A,0),7,1,1,"CatIndDisaggrGrp")),0)</f>
        <v>0</v>
      </c>
      <c r="L52" s="243">
        <f t="shared" ca="1" si="0"/>
        <v>0</v>
      </c>
      <c r="M52" s="245" t="str">
        <f t="shared" ca="1" si="1"/>
        <v/>
      </c>
    </row>
    <row r="53" spans="1:15" outlineLevel="1" x14ac:dyDescent="0.2">
      <c r="A53" s="244" t="e">
        <f>'Performance Framework '!#REF!</f>
        <v>#REF!</v>
      </c>
      <c r="B53" s="243" t="e">
        <f ca="1">INDIRECT(ADDRESS(MATCH(A53,CatCoverage!C:C,0),4,1,1,"CatCoverage"))</f>
        <v>#REF!</v>
      </c>
      <c r="C53" s="243" t="e">
        <f ca="1">INDIRECT(ADDRESS(MATCH(A53,CatCoverage!C:C,0),15,1,1,"CatCoverage"))</f>
        <v>#REF!</v>
      </c>
      <c r="D53" s="243" t="e">
        <f>'Performance Framework '!#REF!</f>
        <v>#REF!</v>
      </c>
      <c r="E53" s="243" t="e">
        <f>'Performance Framework '!#REF!</f>
        <v>#REF!</v>
      </c>
      <c r="F53" s="243" t="e">
        <f>'Performance Framework '!#REF!</f>
        <v>#REF!</v>
      </c>
      <c r="G53" s="243" t="e">
        <f>'Performance Framework '!#REF!</f>
        <v>#REF!</v>
      </c>
      <c r="H53" s="243">
        <f ca="1">IFERROR(INDIRECT(ADDRESS(MATCH(D53,CatIndDisaggrGrp!$A:$A,0),7,1,1,"CatIndDisaggrGrp")),0)</f>
        <v>0</v>
      </c>
      <c r="I53" s="243">
        <f ca="1">IFERROR(INDIRECT(ADDRESS(MATCH(E53,CatIndDisaggrGrp!$A:$A,0),7,1,1,"CatIndDisaggrGrp")),0)</f>
        <v>0</v>
      </c>
      <c r="J53" s="243">
        <f ca="1">IFERROR(INDIRECT(ADDRESS(MATCH(F53,CatIndDisaggrGrp!$A:$A,0),7,1,1,"CatIndDisaggrGrp")),0)</f>
        <v>0</v>
      </c>
      <c r="K53" s="243">
        <f ca="1">IFERROR(INDIRECT(ADDRESS(MATCH(G53,CatIndDisaggrGrp!$A:$A,0),7,1,1,"CatIndDisaggrGrp")),0)</f>
        <v>0</v>
      </c>
      <c r="L53" s="243">
        <f t="shared" ca="1" si="0"/>
        <v>0</v>
      </c>
      <c r="M53" s="245" t="str">
        <f t="shared" ca="1" si="1"/>
        <v/>
      </c>
    </row>
    <row r="54" spans="1:15" outlineLevel="1" x14ac:dyDescent="0.2">
      <c r="A54" s="244" t="e">
        <f>'Performance Framework '!#REF!</f>
        <v>#REF!</v>
      </c>
      <c r="B54" s="243" t="e">
        <f ca="1">INDIRECT(ADDRESS(MATCH(A54,CatCoverage!C:C,0),4,1,1,"CatCoverage"))</f>
        <v>#REF!</v>
      </c>
      <c r="C54" s="243" t="e">
        <f ca="1">INDIRECT(ADDRESS(MATCH(A54,CatCoverage!C:C,0),15,1,1,"CatCoverage"))</f>
        <v>#REF!</v>
      </c>
      <c r="D54" s="243" t="e">
        <f>'Performance Framework '!#REF!</f>
        <v>#REF!</v>
      </c>
      <c r="E54" s="243" t="e">
        <f>'Performance Framework '!#REF!</f>
        <v>#REF!</v>
      </c>
      <c r="F54" s="243" t="e">
        <f>'Performance Framework '!#REF!</f>
        <v>#REF!</v>
      </c>
      <c r="G54" s="243" t="e">
        <f>'Performance Framework '!#REF!</f>
        <v>#REF!</v>
      </c>
      <c r="H54" s="243">
        <f ca="1">IFERROR(INDIRECT(ADDRESS(MATCH(D54,CatIndDisaggrGrp!$A:$A,0),7,1,1,"CatIndDisaggrGrp")),0)</f>
        <v>0</v>
      </c>
      <c r="I54" s="243">
        <f ca="1">IFERROR(INDIRECT(ADDRESS(MATCH(E54,CatIndDisaggrGrp!$A:$A,0),7,1,1,"CatIndDisaggrGrp")),0)</f>
        <v>0</v>
      </c>
      <c r="J54" s="243">
        <f ca="1">IFERROR(INDIRECT(ADDRESS(MATCH(F54,CatIndDisaggrGrp!$A:$A,0),7,1,1,"CatIndDisaggrGrp")),0)</f>
        <v>0</v>
      </c>
      <c r="K54" s="243">
        <f ca="1">IFERROR(INDIRECT(ADDRESS(MATCH(G54,CatIndDisaggrGrp!$A:$A,0),7,1,1,"CatIndDisaggrGrp")),0)</f>
        <v>0</v>
      </c>
      <c r="L54" s="243">
        <f t="shared" ca="1" si="0"/>
        <v>0</v>
      </c>
      <c r="M54" s="245" t="str">
        <f t="shared" ca="1" si="1"/>
        <v/>
      </c>
    </row>
    <row r="55" spans="1:15" outlineLevel="1" x14ac:dyDescent="0.2">
      <c r="A55" s="244" t="e">
        <f>'Performance Framework '!#REF!</f>
        <v>#REF!</v>
      </c>
      <c r="B55" s="243" t="e">
        <f ca="1">INDIRECT(ADDRESS(MATCH(A55,CatCoverage!C:C,0),4,1,1,"CatCoverage"))</f>
        <v>#REF!</v>
      </c>
      <c r="C55" s="243" t="e">
        <f ca="1">INDIRECT(ADDRESS(MATCH(A55,CatCoverage!C:C,0),15,1,1,"CatCoverage"))</f>
        <v>#REF!</v>
      </c>
      <c r="D55" s="243" t="e">
        <f>'Performance Framework '!#REF!</f>
        <v>#REF!</v>
      </c>
      <c r="E55" s="243" t="e">
        <f>'Performance Framework '!#REF!</f>
        <v>#REF!</v>
      </c>
      <c r="F55" s="243" t="e">
        <f>'Performance Framework '!#REF!</f>
        <v>#REF!</v>
      </c>
      <c r="G55" s="243" t="e">
        <f>'Performance Framework '!#REF!</f>
        <v>#REF!</v>
      </c>
      <c r="H55" s="243">
        <f ca="1">IFERROR(INDIRECT(ADDRESS(MATCH(D55,CatIndDisaggrGrp!$A:$A,0),7,1,1,"CatIndDisaggrGrp")),0)</f>
        <v>0</v>
      </c>
      <c r="I55" s="243">
        <f ca="1">IFERROR(INDIRECT(ADDRESS(MATCH(E55,CatIndDisaggrGrp!$A:$A,0),7,1,1,"CatIndDisaggrGrp")),0)</f>
        <v>0</v>
      </c>
      <c r="J55" s="243">
        <f ca="1">IFERROR(INDIRECT(ADDRESS(MATCH(F55,CatIndDisaggrGrp!$A:$A,0),7,1,1,"CatIndDisaggrGrp")),0)</f>
        <v>0</v>
      </c>
      <c r="K55" s="243">
        <f ca="1">IFERROR(INDIRECT(ADDRESS(MATCH(G55,CatIndDisaggrGrp!$A:$A,0),7,1,1,"CatIndDisaggrGrp")),0)</f>
        <v>0</v>
      </c>
      <c r="L55" s="243">
        <f t="shared" ca="1" si="0"/>
        <v>0</v>
      </c>
      <c r="M55" s="245" t="str">
        <f t="shared" ca="1" si="1"/>
        <v/>
      </c>
    </row>
    <row r="56" spans="1:15" outlineLevel="1" x14ac:dyDescent="0.2">
      <c r="A56" s="244" t="e">
        <f>'Performance Framework '!#REF!</f>
        <v>#REF!</v>
      </c>
      <c r="B56" s="243" t="e">
        <f ca="1">INDIRECT(ADDRESS(MATCH(A56,CatCoverage!C:C,0),4,1,1,"CatCoverage"))</f>
        <v>#REF!</v>
      </c>
      <c r="C56" s="243" t="e">
        <f ca="1">INDIRECT(ADDRESS(MATCH(A56,CatCoverage!C:C,0),15,1,1,"CatCoverage"))</f>
        <v>#REF!</v>
      </c>
      <c r="D56" s="243" t="e">
        <f>'Performance Framework '!#REF!</f>
        <v>#REF!</v>
      </c>
      <c r="E56" s="243" t="e">
        <f>'Performance Framework '!#REF!</f>
        <v>#REF!</v>
      </c>
      <c r="F56" s="243" t="e">
        <f>'Performance Framework '!#REF!</f>
        <v>#REF!</v>
      </c>
      <c r="G56" s="243" t="e">
        <f>'Performance Framework '!#REF!</f>
        <v>#REF!</v>
      </c>
      <c r="H56" s="243">
        <f ca="1">IFERROR(INDIRECT(ADDRESS(MATCH(D56,CatIndDisaggrGrp!$A:$A,0),7,1,1,"CatIndDisaggrGrp")),0)</f>
        <v>0</v>
      </c>
      <c r="I56" s="243">
        <f ca="1">IFERROR(INDIRECT(ADDRESS(MATCH(E56,CatIndDisaggrGrp!$A:$A,0),7,1,1,"CatIndDisaggrGrp")),0)</f>
        <v>0</v>
      </c>
      <c r="J56" s="243">
        <f ca="1">IFERROR(INDIRECT(ADDRESS(MATCH(F56,CatIndDisaggrGrp!$A:$A,0),7,1,1,"CatIndDisaggrGrp")),0)</f>
        <v>0</v>
      </c>
      <c r="K56" s="243">
        <f ca="1">IFERROR(INDIRECT(ADDRESS(MATCH(G56,CatIndDisaggrGrp!$A:$A,0),7,1,1,"CatIndDisaggrGrp")),0)</f>
        <v>0</v>
      </c>
      <c r="L56" s="243">
        <f t="shared" ca="1" si="0"/>
        <v>0</v>
      </c>
      <c r="M56" s="245" t="str">
        <f t="shared" ca="1" si="1"/>
        <v/>
      </c>
    </row>
    <row r="57" spans="1:15" outlineLevel="1" x14ac:dyDescent="0.2">
      <c r="A57" s="244" t="e">
        <f>'Performance Framework '!#REF!</f>
        <v>#REF!</v>
      </c>
      <c r="B57" s="243" t="e">
        <f ca="1">INDIRECT(ADDRESS(MATCH(A57,CatCoverage!C:C,0),4,1,1,"CatCoverage"))</f>
        <v>#REF!</v>
      </c>
      <c r="C57" s="243" t="e">
        <f ca="1">INDIRECT(ADDRESS(MATCH(A57,CatCoverage!C:C,0),15,1,1,"CatCoverage"))</f>
        <v>#REF!</v>
      </c>
      <c r="D57" s="243" t="e">
        <f>'Performance Framework '!#REF!</f>
        <v>#REF!</v>
      </c>
      <c r="E57" s="243" t="e">
        <f>'Performance Framework '!#REF!</f>
        <v>#REF!</v>
      </c>
      <c r="F57" s="243" t="e">
        <f>'Performance Framework '!#REF!</f>
        <v>#REF!</v>
      </c>
      <c r="G57" s="243" t="e">
        <f>'Performance Framework '!#REF!</f>
        <v>#REF!</v>
      </c>
      <c r="H57" s="243">
        <f ca="1">IFERROR(INDIRECT(ADDRESS(MATCH(D57,CatIndDisaggrGrp!$A:$A,0),7,1,1,"CatIndDisaggrGrp")),0)</f>
        <v>0</v>
      </c>
      <c r="I57" s="243">
        <f ca="1">IFERROR(INDIRECT(ADDRESS(MATCH(E57,CatIndDisaggrGrp!$A:$A,0),7,1,1,"CatIndDisaggrGrp")),0)</f>
        <v>0</v>
      </c>
      <c r="J57" s="243">
        <f ca="1">IFERROR(INDIRECT(ADDRESS(MATCH(F57,CatIndDisaggrGrp!$A:$A,0),7,1,1,"CatIndDisaggrGrp")),0)</f>
        <v>0</v>
      </c>
      <c r="K57" s="243">
        <f ca="1">IFERROR(INDIRECT(ADDRESS(MATCH(G57,CatIndDisaggrGrp!$A:$A,0),7,1,1,"CatIndDisaggrGrp")),0)</f>
        <v>0</v>
      </c>
      <c r="L57" s="243">
        <f t="shared" ca="1" si="0"/>
        <v>0</v>
      </c>
      <c r="M57" s="245" t="str">
        <f t="shared" ca="1" si="1"/>
        <v/>
      </c>
    </row>
    <row r="58" spans="1:15" outlineLevel="1" x14ac:dyDescent="0.2">
      <c r="A58" s="244" t="e">
        <f>'Performance Framework '!#REF!</f>
        <v>#REF!</v>
      </c>
      <c r="B58" s="243" t="e">
        <f ca="1">INDIRECT(ADDRESS(MATCH(A58,CatCoverage!C:C,0),4,1,1,"CatCoverage"))</f>
        <v>#REF!</v>
      </c>
      <c r="C58" s="243" t="e">
        <f ca="1">INDIRECT(ADDRESS(MATCH(A58,CatCoverage!C:C,0),15,1,1,"CatCoverage"))</f>
        <v>#REF!</v>
      </c>
      <c r="D58" s="243" t="e">
        <f>'Performance Framework '!#REF!</f>
        <v>#REF!</v>
      </c>
      <c r="E58" s="243" t="e">
        <f>'Performance Framework '!#REF!</f>
        <v>#REF!</v>
      </c>
      <c r="F58" s="243" t="e">
        <f>'Performance Framework '!#REF!</f>
        <v>#REF!</v>
      </c>
      <c r="G58" s="243" t="e">
        <f>'Performance Framework '!#REF!</f>
        <v>#REF!</v>
      </c>
      <c r="H58" s="243">
        <f ca="1">IFERROR(INDIRECT(ADDRESS(MATCH(D58,CatIndDisaggrGrp!$A:$A,0),7,1,1,"CatIndDisaggrGrp")),0)</f>
        <v>0</v>
      </c>
      <c r="I58" s="243">
        <f ca="1">IFERROR(INDIRECT(ADDRESS(MATCH(E58,CatIndDisaggrGrp!$A:$A,0),7,1,1,"CatIndDisaggrGrp")),0)</f>
        <v>0</v>
      </c>
      <c r="J58" s="243">
        <f ca="1">IFERROR(INDIRECT(ADDRESS(MATCH(F58,CatIndDisaggrGrp!$A:$A,0),7,1,1,"CatIndDisaggrGrp")),0)</f>
        <v>0</v>
      </c>
      <c r="K58" s="243">
        <f ca="1">IFERROR(INDIRECT(ADDRESS(MATCH(G58,CatIndDisaggrGrp!$A:$A,0),7,1,1,"CatIndDisaggrGrp")),0)</f>
        <v>0</v>
      </c>
      <c r="L58" s="243">
        <f t="shared" ca="1" si="0"/>
        <v>0</v>
      </c>
      <c r="M58" s="245" t="str">
        <f t="shared" ca="1" si="1"/>
        <v/>
      </c>
    </row>
    <row r="59" spans="1:15" outlineLevel="1" x14ac:dyDescent="0.2">
      <c r="A59" s="244" t="e">
        <f>'Performance Framework '!#REF!</f>
        <v>#REF!</v>
      </c>
      <c r="B59" s="243" t="e">
        <f ca="1">INDIRECT(ADDRESS(MATCH(A59,CatCoverage!C:C,0),4,1,1,"CatCoverage"))</f>
        <v>#REF!</v>
      </c>
      <c r="C59" s="243" t="e">
        <f ca="1">INDIRECT(ADDRESS(MATCH(A59,CatCoverage!C:C,0),15,1,1,"CatCoverage"))</f>
        <v>#REF!</v>
      </c>
      <c r="D59" s="243" t="e">
        <f>'Performance Framework '!#REF!</f>
        <v>#REF!</v>
      </c>
      <c r="E59" s="243" t="e">
        <f>'Performance Framework '!#REF!</f>
        <v>#REF!</v>
      </c>
      <c r="F59" s="243" t="e">
        <f>'Performance Framework '!#REF!</f>
        <v>#REF!</v>
      </c>
      <c r="G59" s="243" t="e">
        <f>'Performance Framework '!#REF!</f>
        <v>#REF!</v>
      </c>
      <c r="H59" s="243">
        <f ca="1">IFERROR(INDIRECT(ADDRESS(MATCH(D59,CatIndDisaggrGrp!$A:$A,0),7,1,1,"CatIndDisaggrGrp")),0)</f>
        <v>0</v>
      </c>
      <c r="I59" s="243">
        <f ca="1">IFERROR(INDIRECT(ADDRESS(MATCH(E59,CatIndDisaggrGrp!$A:$A,0),7,1,1,"CatIndDisaggrGrp")),0)</f>
        <v>0</v>
      </c>
      <c r="J59" s="243">
        <f ca="1">IFERROR(INDIRECT(ADDRESS(MATCH(F59,CatIndDisaggrGrp!$A:$A,0),7,1,1,"CatIndDisaggrGrp")),0)</f>
        <v>0</v>
      </c>
      <c r="K59" s="243">
        <f ca="1">IFERROR(INDIRECT(ADDRESS(MATCH(G59,CatIndDisaggrGrp!$A:$A,0),7,1,1,"CatIndDisaggrGrp")),0)</f>
        <v>0</v>
      </c>
      <c r="L59" s="243">
        <f t="shared" ca="1" si="0"/>
        <v>0</v>
      </c>
      <c r="M59" s="245" t="str">
        <f t="shared" ca="1" si="1"/>
        <v/>
      </c>
    </row>
    <row r="60" spans="1:15" outlineLevel="1" x14ac:dyDescent="0.2">
      <c r="A60" s="244" t="e">
        <f>'Performance Framework '!#REF!</f>
        <v>#REF!</v>
      </c>
      <c r="B60" s="243" t="e">
        <f ca="1">INDIRECT(ADDRESS(MATCH(A60,CatCoverage!C:C,0),4,1,1,"CatCoverage"))</f>
        <v>#REF!</v>
      </c>
      <c r="C60" s="243" t="e">
        <f ca="1">INDIRECT(ADDRESS(MATCH(A60,CatCoverage!C:C,0),15,1,1,"CatCoverage"))</f>
        <v>#REF!</v>
      </c>
      <c r="D60" s="243" t="e">
        <f>'Performance Framework '!#REF!</f>
        <v>#REF!</v>
      </c>
      <c r="E60" s="243" t="e">
        <f>'Performance Framework '!#REF!</f>
        <v>#REF!</v>
      </c>
      <c r="F60" s="243" t="e">
        <f>'Performance Framework '!#REF!</f>
        <v>#REF!</v>
      </c>
      <c r="G60" s="243" t="e">
        <f>'Performance Framework '!#REF!</f>
        <v>#REF!</v>
      </c>
      <c r="H60" s="243">
        <f ca="1">IFERROR(INDIRECT(ADDRESS(MATCH(D60,CatIndDisaggrGrp!$A:$A,0),7,1,1,"CatIndDisaggrGrp")),0)</f>
        <v>0</v>
      </c>
      <c r="I60" s="243">
        <f ca="1">IFERROR(INDIRECT(ADDRESS(MATCH(E60,CatIndDisaggrGrp!$A:$A,0),7,1,1,"CatIndDisaggrGrp")),0)</f>
        <v>0</v>
      </c>
      <c r="J60" s="243">
        <f ca="1">IFERROR(INDIRECT(ADDRESS(MATCH(F60,CatIndDisaggrGrp!$A:$A,0),7,1,1,"CatIndDisaggrGrp")),0)</f>
        <v>0</v>
      </c>
      <c r="K60" s="243">
        <f ca="1">IFERROR(INDIRECT(ADDRESS(MATCH(G60,CatIndDisaggrGrp!$A:$A,0),7,1,1,"CatIndDisaggrGrp")),0)</f>
        <v>0</v>
      </c>
      <c r="L60" s="243">
        <f t="shared" ca="1" si="0"/>
        <v>0</v>
      </c>
      <c r="M60" s="245" t="str">
        <f t="shared" ca="1" si="1"/>
        <v/>
      </c>
    </row>
    <row r="61" spans="1:15" outlineLevel="1" x14ac:dyDescent="0.2">
      <c r="A61" s="244" t="e">
        <f>'Performance Framework '!#REF!</f>
        <v>#REF!</v>
      </c>
      <c r="B61" s="243" t="e">
        <f ca="1">INDIRECT(ADDRESS(MATCH(A61,CatCoverage!C:C,0),4,1,1,"CatCoverage"))</f>
        <v>#REF!</v>
      </c>
      <c r="C61" s="243" t="e">
        <f ca="1">INDIRECT(ADDRESS(MATCH(A61,CatCoverage!C:C,0),15,1,1,"CatCoverage"))</f>
        <v>#REF!</v>
      </c>
      <c r="D61" s="243" t="e">
        <f>'Performance Framework '!#REF!</f>
        <v>#REF!</v>
      </c>
      <c r="E61" s="243" t="e">
        <f>'Performance Framework '!#REF!</f>
        <v>#REF!</v>
      </c>
      <c r="F61" s="243" t="e">
        <f>'Performance Framework '!#REF!</f>
        <v>#REF!</v>
      </c>
      <c r="G61" s="243" t="e">
        <f>'Performance Framework '!#REF!</f>
        <v>#REF!</v>
      </c>
      <c r="H61" s="243">
        <f ca="1">IFERROR(INDIRECT(ADDRESS(MATCH(D61,CatIndDisaggrGrp!$A:$A,0),7,1,1,"CatIndDisaggrGrp")),0)</f>
        <v>0</v>
      </c>
      <c r="I61" s="243">
        <f ca="1">IFERROR(INDIRECT(ADDRESS(MATCH(E61,CatIndDisaggrGrp!$A:$A,0),7,1,1,"CatIndDisaggrGrp")),0)</f>
        <v>0</v>
      </c>
      <c r="J61" s="243">
        <f ca="1">IFERROR(INDIRECT(ADDRESS(MATCH(F61,CatIndDisaggrGrp!$A:$A,0),7,1,1,"CatIndDisaggrGrp")),0)</f>
        <v>0</v>
      </c>
      <c r="K61" s="243">
        <f ca="1">IFERROR(INDIRECT(ADDRESS(MATCH(G61,CatIndDisaggrGrp!$A:$A,0),7,1,1,"CatIndDisaggrGrp")),0)</f>
        <v>0</v>
      </c>
      <c r="L61" s="243">
        <f t="shared" ca="1" si="0"/>
        <v>0</v>
      </c>
      <c r="M61" s="245" t="str">
        <f t="shared" ca="1" si="1"/>
        <v/>
      </c>
    </row>
    <row r="62" spans="1:15" outlineLevel="1" x14ac:dyDescent="0.2">
      <c r="A62" s="244" t="e">
        <f>'Performance Framework '!#REF!</f>
        <v>#REF!</v>
      </c>
      <c r="B62" s="243" t="e">
        <f ca="1">INDIRECT(ADDRESS(MATCH(A62,CatCoverage!C:C,0),4,1,1,"CatCoverage"))</f>
        <v>#REF!</v>
      </c>
      <c r="C62" s="243" t="e">
        <f ca="1">INDIRECT(ADDRESS(MATCH(A62,CatCoverage!C:C,0),15,1,1,"CatCoverage"))</f>
        <v>#REF!</v>
      </c>
      <c r="D62" s="243" t="e">
        <f>'Performance Framework '!#REF!</f>
        <v>#REF!</v>
      </c>
      <c r="E62" s="243" t="e">
        <f>'Performance Framework '!#REF!</f>
        <v>#REF!</v>
      </c>
      <c r="F62" s="243" t="e">
        <f>'Performance Framework '!#REF!</f>
        <v>#REF!</v>
      </c>
      <c r="G62" s="243" t="e">
        <f>'Performance Framework '!#REF!</f>
        <v>#REF!</v>
      </c>
      <c r="H62" s="243">
        <f ca="1">IFERROR(INDIRECT(ADDRESS(MATCH(D62,CatIndDisaggrGrp!$A:$A,0),7,1,1,"CatIndDisaggrGrp")),0)</f>
        <v>0</v>
      </c>
      <c r="I62" s="243">
        <f ca="1">IFERROR(INDIRECT(ADDRESS(MATCH(E62,CatIndDisaggrGrp!$A:$A,0),7,1,1,"CatIndDisaggrGrp")),0)</f>
        <v>0</v>
      </c>
      <c r="J62" s="243">
        <f ca="1">IFERROR(INDIRECT(ADDRESS(MATCH(F62,CatIndDisaggrGrp!$A:$A,0),7,1,1,"CatIndDisaggrGrp")),0)</f>
        <v>0</v>
      </c>
      <c r="K62" s="243">
        <f ca="1">IFERROR(INDIRECT(ADDRESS(MATCH(G62,CatIndDisaggrGrp!$A:$A,0),7,1,1,"CatIndDisaggrGrp")),0)</f>
        <v>0</v>
      </c>
      <c r="L62" s="243">
        <f t="shared" ca="1" si="0"/>
        <v>0</v>
      </c>
      <c r="M62" s="245" t="str">
        <f t="shared" ca="1" si="1"/>
        <v/>
      </c>
    </row>
    <row r="63" spans="1:15" outlineLevel="1" x14ac:dyDescent="0.2">
      <c r="A63" s="244" t="e">
        <f>'Performance Framework '!#REF!</f>
        <v>#REF!</v>
      </c>
      <c r="B63" s="243" t="e">
        <f ca="1">INDIRECT(ADDRESS(MATCH(A63,CatCoverage!C:C,0),4,1,1,"CatCoverage"))</f>
        <v>#REF!</v>
      </c>
      <c r="C63" s="243" t="e">
        <f ca="1">INDIRECT(ADDRESS(MATCH(A63,CatCoverage!C:C,0),15,1,1,"CatCoverage"))</f>
        <v>#REF!</v>
      </c>
      <c r="D63" s="243" t="e">
        <f>'Performance Framework '!#REF!</f>
        <v>#REF!</v>
      </c>
      <c r="E63" s="243" t="e">
        <f>'Performance Framework '!#REF!</f>
        <v>#REF!</v>
      </c>
      <c r="F63" s="243" t="e">
        <f>'Performance Framework '!#REF!</f>
        <v>#REF!</v>
      </c>
      <c r="G63" s="243" t="e">
        <f>'Performance Framework '!#REF!</f>
        <v>#REF!</v>
      </c>
      <c r="H63" s="243">
        <f ca="1">IFERROR(INDIRECT(ADDRESS(MATCH(D63,CatIndDisaggrGrp!$A:$A,0),7,1,1,"CatIndDisaggrGrp")),0)</f>
        <v>0</v>
      </c>
      <c r="I63" s="243">
        <f ca="1">IFERROR(INDIRECT(ADDRESS(MATCH(E63,CatIndDisaggrGrp!$A:$A,0),7,1,1,"CatIndDisaggrGrp")),0)</f>
        <v>0</v>
      </c>
      <c r="J63" s="243">
        <f ca="1">IFERROR(INDIRECT(ADDRESS(MATCH(F63,CatIndDisaggrGrp!$A:$A,0),7,1,1,"CatIndDisaggrGrp")),0)</f>
        <v>0</v>
      </c>
      <c r="K63" s="243">
        <f ca="1">IFERROR(INDIRECT(ADDRESS(MATCH(G63,CatIndDisaggrGrp!$A:$A,0),7,1,1,"CatIndDisaggrGrp")),0)</f>
        <v>0</v>
      </c>
      <c r="L63" s="243">
        <f t="shared" ca="1" si="0"/>
        <v>0</v>
      </c>
      <c r="M63" s="245" t="str">
        <f t="shared" ca="1" si="1"/>
        <v/>
      </c>
      <c r="N63" s="202"/>
      <c r="O63" s="202"/>
    </row>
    <row r="64" spans="1:15" outlineLevel="1" x14ac:dyDescent="0.2">
      <c r="A64" s="244" t="e">
        <f>'Performance Framework '!#REF!</f>
        <v>#REF!</v>
      </c>
      <c r="B64" s="243" t="e">
        <f ca="1">INDIRECT(ADDRESS(MATCH(A64,CatCoverage!C:C,0),4,1,1,"CatCoverage"))</f>
        <v>#REF!</v>
      </c>
      <c r="C64" s="243" t="e">
        <f ca="1">INDIRECT(ADDRESS(MATCH(A64,CatCoverage!C:C,0),15,1,1,"CatCoverage"))</f>
        <v>#REF!</v>
      </c>
      <c r="D64" s="243" t="e">
        <f>'Performance Framework '!#REF!</f>
        <v>#REF!</v>
      </c>
      <c r="E64" s="243" t="e">
        <f>'Performance Framework '!#REF!</f>
        <v>#REF!</v>
      </c>
      <c r="F64" s="243" t="e">
        <f>'Performance Framework '!#REF!</f>
        <v>#REF!</v>
      </c>
      <c r="G64" s="243" t="e">
        <f>'Performance Framework '!#REF!</f>
        <v>#REF!</v>
      </c>
      <c r="H64" s="243">
        <f ca="1">IFERROR(INDIRECT(ADDRESS(MATCH(D64,CatIndDisaggrGrp!$A:$A,0),7,1,1,"CatIndDisaggrGrp")),0)</f>
        <v>0</v>
      </c>
      <c r="I64" s="243">
        <f ca="1">IFERROR(INDIRECT(ADDRESS(MATCH(E64,CatIndDisaggrGrp!$A:$A,0),7,1,1,"CatIndDisaggrGrp")),0)</f>
        <v>0</v>
      </c>
      <c r="J64" s="243">
        <f ca="1">IFERROR(INDIRECT(ADDRESS(MATCH(F64,CatIndDisaggrGrp!$A:$A,0),7,1,1,"CatIndDisaggrGrp")),0)</f>
        <v>0</v>
      </c>
      <c r="K64" s="243">
        <f ca="1">IFERROR(INDIRECT(ADDRESS(MATCH(G64,CatIndDisaggrGrp!$A:$A,0),7,1,1,"CatIndDisaggrGrp")),0)</f>
        <v>0</v>
      </c>
      <c r="L64" s="243">
        <f t="shared" ca="1" si="0"/>
        <v>0</v>
      </c>
      <c r="M64" s="245" t="str">
        <f t="shared" ca="1" si="1"/>
        <v/>
      </c>
    </row>
    <row r="65" spans="1:15" outlineLevel="1" x14ac:dyDescent="0.2">
      <c r="A65" s="244" t="e">
        <f>'Performance Framework '!#REF!</f>
        <v>#REF!</v>
      </c>
      <c r="B65" s="243" t="e">
        <f ca="1">INDIRECT(ADDRESS(MATCH(A65,CatCoverage!C:C,0),4,1,1,"CatCoverage"))</f>
        <v>#REF!</v>
      </c>
      <c r="C65" s="243" t="e">
        <f ca="1">INDIRECT(ADDRESS(MATCH(A65,CatCoverage!C:C,0),15,1,1,"CatCoverage"))</f>
        <v>#REF!</v>
      </c>
      <c r="D65" s="243" t="e">
        <f>'Performance Framework '!#REF!</f>
        <v>#REF!</v>
      </c>
      <c r="E65" s="243" t="e">
        <f>'Performance Framework '!#REF!</f>
        <v>#REF!</v>
      </c>
      <c r="F65" s="243" t="e">
        <f>'Performance Framework '!#REF!</f>
        <v>#REF!</v>
      </c>
      <c r="G65" s="243" t="e">
        <f>'Performance Framework '!#REF!</f>
        <v>#REF!</v>
      </c>
      <c r="H65" s="243">
        <f ca="1">IFERROR(INDIRECT(ADDRESS(MATCH(D65,CatIndDisaggrGrp!$A:$A,0),7,1,1,"CatIndDisaggrGrp")),0)</f>
        <v>0</v>
      </c>
      <c r="I65" s="243">
        <f ca="1">IFERROR(INDIRECT(ADDRESS(MATCH(E65,CatIndDisaggrGrp!$A:$A,0),7,1,1,"CatIndDisaggrGrp")),0)</f>
        <v>0</v>
      </c>
      <c r="J65" s="243">
        <f ca="1">IFERROR(INDIRECT(ADDRESS(MATCH(F65,CatIndDisaggrGrp!$A:$A,0),7,1,1,"CatIndDisaggrGrp")),0)</f>
        <v>0</v>
      </c>
      <c r="K65" s="243">
        <f ca="1">IFERROR(INDIRECT(ADDRESS(MATCH(G65,CatIndDisaggrGrp!$A:$A,0),7,1,1,"CatIndDisaggrGrp")),0)</f>
        <v>0</v>
      </c>
      <c r="L65" s="243">
        <f t="shared" ca="1" si="0"/>
        <v>0</v>
      </c>
      <c r="M65" s="245" t="str">
        <f t="shared" ca="1" si="1"/>
        <v/>
      </c>
    </row>
    <row r="66" spans="1:15" outlineLevel="1" x14ac:dyDescent="0.2">
      <c r="A66" s="244" t="e">
        <f>'Performance Framework '!#REF!</f>
        <v>#REF!</v>
      </c>
      <c r="B66" s="243" t="e">
        <f ca="1">INDIRECT(ADDRESS(MATCH(A66,CatCoverage!C:C,0),4,1,1,"CatCoverage"))</f>
        <v>#REF!</v>
      </c>
      <c r="C66" s="243" t="e">
        <f ca="1">INDIRECT(ADDRESS(MATCH(A66,CatCoverage!C:C,0),15,1,1,"CatCoverage"))</f>
        <v>#REF!</v>
      </c>
      <c r="D66" s="243" t="e">
        <f>'Performance Framework '!#REF!</f>
        <v>#REF!</v>
      </c>
      <c r="E66" s="243" t="e">
        <f>'Performance Framework '!#REF!</f>
        <v>#REF!</v>
      </c>
      <c r="F66" s="243" t="e">
        <f>'Performance Framework '!#REF!</f>
        <v>#REF!</v>
      </c>
      <c r="G66" s="243" t="e">
        <f>'Performance Framework '!#REF!</f>
        <v>#REF!</v>
      </c>
      <c r="H66" s="243">
        <f ca="1">IFERROR(INDIRECT(ADDRESS(MATCH(D66,CatIndDisaggrGrp!$A:$A,0),7,1,1,"CatIndDisaggrGrp")),0)</f>
        <v>0</v>
      </c>
      <c r="I66" s="243">
        <f ca="1">IFERROR(INDIRECT(ADDRESS(MATCH(E66,CatIndDisaggrGrp!$A:$A,0),7,1,1,"CatIndDisaggrGrp")),0)</f>
        <v>0</v>
      </c>
      <c r="J66" s="243">
        <f ca="1">IFERROR(INDIRECT(ADDRESS(MATCH(F66,CatIndDisaggrGrp!$A:$A,0),7,1,1,"CatIndDisaggrGrp")),0)</f>
        <v>0</v>
      </c>
      <c r="K66" s="243">
        <f ca="1">IFERROR(INDIRECT(ADDRESS(MATCH(G66,CatIndDisaggrGrp!$A:$A,0),7,1,1,"CatIndDisaggrGrp")),0)</f>
        <v>0</v>
      </c>
      <c r="L66" s="243">
        <f t="shared" ca="1" si="0"/>
        <v>0</v>
      </c>
      <c r="M66" s="245" t="str">
        <f t="shared" ca="1" si="1"/>
        <v/>
      </c>
    </row>
    <row r="67" spans="1:15" outlineLevel="1" x14ac:dyDescent="0.2">
      <c r="A67" s="244" t="e">
        <f>'Performance Framework '!#REF!</f>
        <v>#REF!</v>
      </c>
      <c r="B67" s="243" t="e">
        <f ca="1">INDIRECT(ADDRESS(MATCH(A67,CatCoverage!C:C,0),4,1,1,"CatCoverage"))</f>
        <v>#REF!</v>
      </c>
      <c r="C67" s="243" t="e">
        <f ca="1">INDIRECT(ADDRESS(MATCH(A67,CatCoverage!C:C,0),15,1,1,"CatCoverage"))</f>
        <v>#REF!</v>
      </c>
      <c r="D67" s="243" t="e">
        <f>'Performance Framework '!#REF!</f>
        <v>#REF!</v>
      </c>
      <c r="E67" s="243" t="e">
        <f>'Performance Framework '!#REF!</f>
        <v>#REF!</v>
      </c>
      <c r="F67" s="243" t="e">
        <f>'Performance Framework '!#REF!</f>
        <v>#REF!</v>
      </c>
      <c r="G67" s="243" t="e">
        <f>'Performance Framework '!#REF!</f>
        <v>#REF!</v>
      </c>
      <c r="H67" s="243">
        <f ca="1">IFERROR(INDIRECT(ADDRESS(MATCH(D67,CatIndDisaggrGrp!$A:$A,0),7,1,1,"CatIndDisaggrGrp")),0)</f>
        <v>0</v>
      </c>
      <c r="I67" s="243">
        <f ca="1">IFERROR(INDIRECT(ADDRESS(MATCH(E67,CatIndDisaggrGrp!$A:$A,0),7,1,1,"CatIndDisaggrGrp")),0)</f>
        <v>0</v>
      </c>
      <c r="J67" s="243">
        <f ca="1">IFERROR(INDIRECT(ADDRESS(MATCH(F67,CatIndDisaggrGrp!$A:$A,0),7,1,1,"CatIndDisaggrGrp")),0)</f>
        <v>0</v>
      </c>
      <c r="K67" s="243">
        <f ca="1">IFERROR(INDIRECT(ADDRESS(MATCH(G67,CatIndDisaggrGrp!$A:$A,0),7,1,1,"CatIndDisaggrGrp")),0)</f>
        <v>0</v>
      </c>
      <c r="L67" s="243">
        <f t="shared" ca="1" si="0"/>
        <v>0</v>
      </c>
      <c r="M67" s="245" t="str">
        <f t="shared" ca="1" si="1"/>
        <v/>
      </c>
    </row>
    <row r="68" spans="1:15" outlineLevel="1" x14ac:dyDescent="0.2">
      <c r="A68" s="244" t="e">
        <f>'Performance Framework '!#REF!</f>
        <v>#REF!</v>
      </c>
      <c r="B68" s="243" t="e">
        <f ca="1">INDIRECT(ADDRESS(MATCH(A68,CatCoverage!C:C,0),4,1,1,"CatCoverage"))</f>
        <v>#REF!</v>
      </c>
      <c r="C68" s="243" t="e">
        <f ca="1">INDIRECT(ADDRESS(MATCH(A68,CatCoverage!C:C,0),15,1,1,"CatCoverage"))</f>
        <v>#REF!</v>
      </c>
      <c r="D68" s="243" t="e">
        <f>'Performance Framework '!#REF!</f>
        <v>#REF!</v>
      </c>
      <c r="E68" s="243" t="e">
        <f>'Performance Framework '!#REF!</f>
        <v>#REF!</v>
      </c>
      <c r="F68" s="243" t="e">
        <f>'Performance Framework '!#REF!</f>
        <v>#REF!</v>
      </c>
      <c r="G68" s="243" t="e">
        <f>'Performance Framework '!#REF!</f>
        <v>#REF!</v>
      </c>
      <c r="H68" s="243">
        <f ca="1">IFERROR(INDIRECT(ADDRESS(MATCH(D68,CatIndDisaggrGrp!$A:$A,0),7,1,1,"CatIndDisaggrGrp")),0)</f>
        <v>0</v>
      </c>
      <c r="I68" s="243">
        <f ca="1">IFERROR(INDIRECT(ADDRESS(MATCH(E68,CatIndDisaggrGrp!$A:$A,0),7,1,1,"CatIndDisaggrGrp")),0)</f>
        <v>0</v>
      </c>
      <c r="J68" s="243">
        <f ca="1">IFERROR(INDIRECT(ADDRESS(MATCH(F68,CatIndDisaggrGrp!$A:$A,0),7,1,1,"CatIndDisaggrGrp")),0)</f>
        <v>0</v>
      </c>
      <c r="K68" s="243">
        <f ca="1">IFERROR(INDIRECT(ADDRESS(MATCH(G68,CatIndDisaggrGrp!$A:$A,0),7,1,1,"CatIndDisaggrGrp")),0)</f>
        <v>0</v>
      </c>
      <c r="L68" s="243">
        <f t="shared" ref="L68:L131" ca="1" si="2">SUM(H68:K68)</f>
        <v>0</v>
      </c>
      <c r="M68" s="245" t="str">
        <f t="shared" ref="M68:M131" ca="1" si="3">IFERROR(MID(B68,1,FIND(":",B68,1)-1),"")</f>
        <v/>
      </c>
    </row>
    <row r="69" spans="1:15" outlineLevel="1" x14ac:dyDescent="0.2">
      <c r="A69" s="244" t="e">
        <f>'Performance Framework '!#REF!</f>
        <v>#REF!</v>
      </c>
      <c r="B69" s="243" t="e">
        <f ca="1">INDIRECT(ADDRESS(MATCH(A69,CatCoverage!C:C,0),4,1,1,"CatCoverage"))</f>
        <v>#REF!</v>
      </c>
      <c r="C69" s="243" t="e">
        <f ca="1">INDIRECT(ADDRESS(MATCH(A69,CatCoverage!C:C,0),15,1,1,"CatCoverage"))</f>
        <v>#REF!</v>
      </c>
      <c r="D69" s="243" t="e">
        <f>'Performance Framework '!#REF!</f>
        <v>#REF!</v>
      </c>
      <c r="E69" s="243" t="e">
        <f>'Performance Framework '!#REF!</f>
        <v>#REF!</v>
      </c>
      <c r="F69" s="243" t="e">
        <f>'Performance Framework '!#REF!</f>
        <v>#REF!</v>
      </c>
      <c r="G69" s="243" t="e">
        <f>'Performance Framework '!#REF!</f>
        <v>#REF!</v>
      </c>
      <c r="H69" s="243">
        <f ca="1">IFERROR(INDIRECT(ADDRESS(MATCH(D69,CatIndDisaggrGrp!$A:$A,0),7,1,1,"CatIndDisaggrGrp")),0)</f>
        <v>0</v>
      </c>
      <c r="I69" s="243">
        <f ca="1">IFERROR(INDIRECT(ADDRESS(MATCH(E69,CatIndDisaggrGrp!$A:$A,0),7,1,1,"CatIndDisaggrGrp")),0)</f>
        <v>0</v>
      </c>
      <c r="J69" s="243">
        <f ca="1">IFERROR(INDIRECT(ADDRESS(MATCH(F69,CatIndDisaggrGrp!$A:$A,0),7,1,1,"CatIndDisaggrGrp")),0)</f>
        <v>0</v>
      </c>
      <c r="K69" s="243">
        <f ca="1">IFERROR(INDIRECT(ADDRESS(MATCH(G69,CatIndDisaggrGrp!$A:$A,0),7,1,1,"CatIndDisaggrGrp")),0)</f>
        <v>0</v>
      </c>
      <c r="L69" s="243">
        <f t="shared" ca="1" si="2"/>
        <v>0</v>
      </c>
      <c r="M69" s="245" t="str">
        <f t="shared" ca="1" si="3"/>
        <v/>
      </c>
    </row>
    <row r="70" spans="1:15" outlineLevel="1" x14ac:dyDescent="0.2">
      <c r="A70" s="244" t="e">
        <f>'Performance Framework '!#REF!</f>
        <v>#REF!</v>
      </c>
      <c r="B70" s="243" t="e">
        <f ca="1">INDIRECT(ADDRESS(MATCH(A70,CatCoverage!C:C,0),4,1,1,"CatCoverage"))</f>
        <v>#REF!</v>
      </c>
      <c r="C70" s="243" t="e">
        <f ca="1">INDIRECT(ADDRESS(MATCH(A70,CatCoverage!C:C,0),15,1,1,"CatCoverage"))</f>
        <v>#REF!</v>
      </c>
      <c r="D70" s="243" t="e">
        <f>'Performance Framework '!#REF!</f>
        <v>#REF!</v>
      </c>
      <c r="E70" s="243" t="e">
        <f>'Performance Framework '!#REF!</f>
        <v>#REF!</v>
      </c>
      <c r="F70" s="243" t="e">
        <f>'Performance Framework '!#REF!</f>
        <v>#REF!</v>
      </c>
      <c r="G70" s="243" t="e">
        <f>'Performance Framework '!#REF!</f>
        <v>#REF!</v>
      </c>
      <c r="H70" s="243">
        <f ca="1">IFERROR(INDIRECT(ADDRESS(MATCH(D70,CatIndDisaggrGrp!$A:$A,0),7,1,1,"CatIndDisaggrGrp")),0)</f>
        <v>0</v>
      </c>
      <c r="I70" s="243">
        <f ca="1">IFERROR(INDIRECT(ADDRESS(MATCH(E70,CatIndDisaggrGrp!$A:$A,0),7,1,1,"CatIndDisaggrGrp")),0)</f>
        <v>0</v>
      </c>
      <c r="J70" s="243">
        <f ca="1">IFERROR(INDIRECT(ADDRESS(MATCH(F70,CatIndDisaggrGrp!$A:$A,0),7,1,1,"CatIndDisaggrGrp")),0)</f>
        <v>0</v>
      </c>
      <c r="K70" s="243">
        <f ca="1">IFERROR(INDIRECT(ADDRESS(MATCH(G70,CatIndDisaggrGrp!$A:$A,0),7,1,1,"CatIndDisaggrGrp")),0)</f>
        <v>0</v>
      </c>
      <c r="L70" s="243">
        <f t="shared" ca="1" si="2"/>
        <v>0</v>
      </c>
      <c r="M70" s="245" t="str">
        <f t="shared" ca="1" si="3"/>
        <v/>
      </c>
    </row>
    <row r="71" spans="1:15" outlineLevel="1" x14ac:dyDescent="0.2">
      <c r="A71" s="244" t="e">
        <f>'Performance Framework '!#REF!</f>
        <v>#REF!</v>
      </c>
      <c r="B71" s="243" t="e">
        <f ca="1">INDIRECT(ADDRESS(MATCH(A71,CatCoverage!C:C,0),4,1,1,"CatCoverage"))</f>
        <v>#REF!</v>
      </c>
      <c r="C71" s="243" t="e">
        <f ca="1">INDIRECT(ADDRESS(MATCH(A71,CatCoverage!C:C,0),15,1,1,"CatCoverage"))</f>
        <v>#REF!</v>
      </c>
      <c r="D71" s="243" t="e">
        <f>'Performance Framework '!#REF!</f>
        <v>#REF!</v>
      </c>
      <c r="E71" s="243" t="e">
        <f>'Performance Framework '!#REF!</f>
        <v>#REF!</v>
      </c>
      <c r="F71" s="243" t="e">
        <f>'Performance Framework '!#REF!</f>
        <v>#REF!</v>
      </c>
      <c r="G71" s="243" t="e">
        <f>'Performance Framework '!#REF!</f>
        <v>#REF!</v>
      </c>
      <c r="H71" s="243">
        <f ca="1">IFERROR(INDIRECT(ADDRESS(MATCH(D71,CatIndDisaggrGrp!$A:$A,0),7,1,1,"CatIndDisaggrGrp")),0)</f>
        <v>0</v>
      </c>
      <c r="I71" s="243">
        <f ca="1">IFERROR(INDIRECT(ADDRESS(MATCH(E71,CatIndDisaggrGrp!$A:$A,0),7,1,1,"CatIndDisaggrGrp")),0)</f>
        <v>0</v>
      </c>
      <c r="J71" s="243">
        <f ca="1">IFERROR(INDIRECT(ADDRESS(MATCH(F71,CatIndDisaggrGrp!$A:$A,0),7,1,1,"CatIndDisaggrGrp")),0)</f>
        <v>0</v>
      </c>
      <c r="K71" s="243">
        <f ca="1">IFERROR(INDIRECT(ADDRESS(MATCH(G71,CatIndDisaggrGrp!$A:$A,0),7,1,1,"CatIndDisaggrGrp")),0)</f>
        <v>0</v>
      </c>
      <c r="L71" s="243">
        <f t="shared" ca="1" si="2"/>
        <v>0</v>
      </c>
      <c r="M71" s="245" t="str">
        <f t="shared" ca="1" si="3"/>
        <v/>
      </c>
    </row>
    <row r="72" spans="1:15" outlineLevel="1" x14ac:dyDescent="0.2">
      <c r="A72" s="244" t="e">
        <f>'Performance Framework '!#REF!</f>
        <v>#REF!</v>
      </c>
      <c r="B72" s="243" t="e">
        <f ca="1">INDIRECT(ADDRESS(MATCH(A72,CatCoverage!C:C,0),4,1,1,"CatCoverage"))</f>
        <v>#REF!</v>
      </c>
      <c r="C72" s="243" t="e">
        <f ca="1">INDIRECT(ADDRESS(MATCH(A72,CatCoverage!C:C,0),15,1,1,"CatCoverage"))</f>
        <v>#REF!</v>
      </c>
      <c r="D72" s="243" t="e">
        <f>'Performance Framework '!#REF!</f>
        <v>#REF!</v>
      </c>
      <c r="E72" s="243" t="e">
        <f>'Performance Framework '!#REF!</f>
        <v>#REF!</v>
      </c>
      <c r="F72" s="243" t="e">
        <f>'Performance Framework '!#REF!</f>
        <v>#REF!</v>
      </c>
      <c r="G72" s="243" t="e">
        <f>'Performance Framework '!#REF!</f>
        <v>#REF!</v>
      </c>
      <c r="H72" s="243">
        <f ca="1">IFERROR(INDIRECT(ADDRESS(MATCH(D72,CatIndDisaggrGrp!$A:$A,0),7,1,1,"CatIndDisaggrGrp")),0)</f>
        <v>0</v>
      </c>
      <c r="I72" s="243">
        <f ca="1">IFERROR(INDIRECT(ADDRESS(MATCH(E72,CatIndDisaggrGrp!$A:$A,0),7,1,1,"CatIndDisaggrGrp")),0)</f>
        <v>0</v>
      </c>
      <c r="J72" s="243">
        <f ca="1">IFERROR(INDIRECT(ADDRESS(MATCH(F72,CatIndDisaggrGrp!$A:$A,0),7,1,1,"CatIndDisaggrGrp")),0)</f>
        <v>0</v>
      </c>
      <c r="K72" s="243">
        <f ca="1">IFERROR(INDIRECT(ADDRESS(MATCH(G72,CatIndDisaggrGrp!$A:$A,0),7,1,1,"CatIndDisaggrGrp")),0)</f>
        <v>0</v>
      </c>
      <c r="L72" s="243">
        <f t="shared" ca="1" si="2"/>
        <v>0</v>
      </c>
      <c r="M72" s="245" t="str">
        <f t="shared" ca="1" si="3"/>
        <v/>
      </c>
    </row>
    <row r="73" spans="1:15" outlineLevel="1" x14ac:dyDescent="0.2">
      <c r="A73" s="244" t="e">
        <f>'Performance Framework '!#REF!</f>
        <v>#REF!</v>
      </c>
      <c r="B73" s="243" t="e">
        <f ca="1">INDIRECT(ADDRESS(MATCH(A73,CatCoverage!C:C,0),4,1,1,"CatCoverage"))</f>
        <v>#REF!</v>
      </c>
      <c r="C73" s="243" t="e">
        <f ca="1">INDIRECT(ADDRESS(MATCH(A73,CatCoverage!C:C,0),15,1,1,"CatCoverage"))</f>
        <v>#REF!</v>
      </c>
      <c r="D73" s="243" t="e">
        <f>'Performance Framework '!#REF!</f>
        <v>#REF!</v>
      </c>
      <c r="E73" s="243" t="e">
        <f>'Performance Framework '!#REF!</f>
        <v>#REF!</v>
      </c>
      <c r="F73" s="243" t="e">
        <f>'Performance Framework '!#REF!</f>
        <v>#REF!</v>
      </c>
      <c r="G73" s="243" t="e">
        <f>'Performance Framework '!#REF!</f>
        <v>#REF!</v>
      </c>
      <c r="H73" s="243">
        <f ca="1">IFERROR(INDIRECT(ADDRESS(MATCH(D73,CatIndDisaggrGrp!$A:$A,0),7,1,1,"CatIndDisaggrGrp")),0)</f>
        <v>0</v>
      </c>
      <c r="I73" s="243">
        <f ca="1">IFERROR(INDIRECT(ADDRESS(MATCH(E73,CatIndDisaggrGrp!$A:$A,0),7,1,1,"CatIndDisaggrGrp")),0)</f>
        <v>0</v>
      </c>
      <c r="J73" s="243">
        <f ca="1">IFERROR(INDIRECT(ADDRESS(MATCH(F73,CatIndDisaggrGrp!$A:$A,0),7,1,1,"CatIndDisaggrGrp")),0)</f>
        <v>0</v>
      </c>
      <c r="K73" s="243">
        <f ca="1">IFERROR(INDIRECT(ADDRESS(MATCH(G73,CatIndDisaggrGrp!$A:$A,0),7,1,1,"CatIndDisaggrGrp")),0)</f>
        <v>0</v>
      </c>
      <c r="L73" s="243">
        <f t="shared" ca="1" si="2"/>
        <v>0</v>
      </c>
      <c r="M73" s="245" t="str">
        <f t="shared" ca="1" si="3"/>
        <v/>
      </c>
    </row>
    <row r="74" spans="1:15" outlineLevel="1" x14ac:dyDescent="0.2">
      <c r="A74" s="244" t="e">
        <f>'Performance Framework '!#REF!</f>
        <v>#REF!</v>
      </c>
      <c r="B74" s="243" t="e">
        <f ca="1">INDIRECT(ADDRESS(MATCH(A74,CatCoverage!C:C,0),4,1,1,"CatCoverage"))</f>
        <v>#REF!</v>
      </c>
      <c r="C74" s="243" t="e">
        <f ca="1">INDIRECT(ADDRESS(MATCH(A74,CatCoverage!C:C,0),15,1,1,"CatCoverage"))</f>
        <v>#REF!</v>
      </c>
      <c r="D74" s="243" t="e">
        <f>'Performance Framework '!#REF!</f>
        <v>#REF!</v>
      </c>
      <c r="E74" s="243" t="e">
        <f>'Performance Framework '!#REF!</f>
        <v>#REF!</v>
      </c>
      <c r="F74" s="243" t="e">
        <f>'Performance Framework '!#REF!</f>
        <v>#REF!</v>
      </c>
      <c r="G74" s="243" t="e">
        <f>'Performance Framework '!#REF!</f>
        <v>#REF!</v>
      </c>
      <c r="H74" s="243">
        <f ca="1">IFERROR(INDIRECT(ADDRESS(MATCH(D74,CatIndDisaggrGrp!$A:$A,0),7,1,1,"CatIndDisaggrGrp")),0)</f>
        <v>0</v>
      </c>
      <c r="I74" s="243">
        <f ca="1">IFERROR(INDIRECT(ADDRESS(MATCH(E74,CatIndDisaggrGrp!$A:$A,0),7,1,1,"CatIndDisaggrGrp")),0)</f>
        <v>0</v>
      </c>
      <c r="J74" s="243">
        <f ca="1">IFERROR(INDIRECT(ADDRESS(MATCH(F74,CatIndDisaggrGrp!$A:$A,0),7,1,1,"CatIndDisaggrGrp")),0)</f>
        <v>0</v>
      </c>
      <c r="K74" s="243">
        <f ca="1">IFERROR(INDIRECT(ADDRESS(MATCH(G74,CatIndDisaggrGrp!$A:$A,0),7,1,1,"CatIndDisaggrGrp")),0)</f>
        <v>0</v>
      </c>
      <c r="L74" s="243">
        <f t="shared" ca="1" si="2"/>
        <v>0</v>
      </c>
      <c r="M74" s="245" t="str">
        <f t="shared" ca="1" si="3"/>
        <v/>
      </c>
    </row>
    <row r="75" spans="1:15" outlineLevel="1" x14ac:dyDescent="0.2">
      <c r="A75" s="244" t="e">
        <f>'Performance Framework '!#REF!</f>
        <v>#REF!</v>
      </c>
      <c r="B75" s="243" t="e">
        <f ca="1">INDIRECT(ADDRESS(MATCH(A75,CatCoverage!C:C,0),4,1,1,"CatCoverage"))</f>
        <v>#REF!</v>
      </c>
      <c r="C75" s="243" t="e">
        <f ca="1">INDIRECT(ADDRESS(MATCH(A75,CatCoverage!C:C,0),15,1,1,"CatCoverage"))</f>
        <v>#REF!</v>
      </c>
      <c r="D75" s="243" t="e">
        <f>'Performance Framework '!#REF!</f>
        <v>#REF!</v>
      </c>
      <c r="E75" s="243" t="e">
        <f>'Performance Framework '!#REF!</f>
        <v>#REF!</v>
      </c>
      <c r="F75" s="243" t="e">
        <f>'Performance Framework '!#REF!</f>
        <v>#REF!</v>
      </c>
      <c r="G75" s="243" t="e">
        <f>'Performance Framework '!#REF!</f>
        <v>#REF!</v>
      </c>
      <c r="H75" s="243">
        <f ca="1">IFERROR(INDIRECT(ADDRESS(MATCH(D75,CatIndDisaggrGrp!$A:$A,0),7,1,1,"CatIndDisaggrGrp")),0)</f>
        <v>0</v>
      </c>
      <c r="I75" s="243">
        <f ca="1">IFERROR(INDIRECT(ADDRESS(MATCH(E75,CatIndDisaggrGrp!$A:$A,0),7,1,1,"CatIndDisaggrGrp")),0)</f>
        <v>0</v>
      </c>
      <c r="J75" s="243">
        <f ca="1">IFERROR(INDIRECT(ADDRESS(MATCH(F75,CatIndDisaggrGrp!$A:$A,0),7,1,1,"CatIndDisaggrGrp")),0)</f>
        <v>0</v>
      </c>
      <c r="K75" s="243">
        <f ca="1">IFERROR(INDIRECT(ADDRESS(MATCH(G75,CatIndDisaggrGrp!$A:$A,0),7,1,1,"CatIndDisaggrGrp")),0)</f>
        <v>0</v>
      </c>
      <c r="L75" s="243">
        <f t="shared" ca="1" si="2"/>
        <v>0</v>
      </c>
      <c r="M75" s="245" t="str">
        <f t="shared" ca="1" si="3"/>
        <v/>
      </c>
    </row>
    <row r="76" spans="1:15" outlineLevel="1" x14ac:dyDescent="0.2">
      <c r="A76" s="244" t="e">
        <f>'Performance Framework '!#REF!</f>
        <v>#REF!</v>
      </c>
      <c r="B76" s="243" t="e">
        <f ca="1">INDIRECT(ADDRESS(MATCH(A76,CatCoverage!C:C,0),4,1,1,"CatCoverage"))</f>
        <v>#REF!</v>
      </c>
      <c r="C76" s="243" t="e">
        <f ca="1">INDIRECT(ADDRESS(MATCH(A76,CatCoverage!C:C,0),15,1,1,"CatCoverage"))</f>
        <v>#REF!</v>
      </c>
      <c r="D76" s="243" t="e">
        <f>'Performance Framework '!#REF!</f>
        <v>#REF!</v>
      </c>
      <c r="E76" s="243" t="e">
        <f>'Performance Framework '!#REF!</f>
        <v>#REF!</v>
      </c>
      <c r="F76" s="243" t="e">
        <f>'Performance Framework '!#REF!</f>
        <v>#REF!</v>
      </c>
      <c r="G76" s="243" t="e">
        <f>'Performance Framework '!#REF!</f>
        <v>#REF!</v>
      </c>
      <c r="H76" s="243">
        <f ca="1">IFERROR(INDIRECT(ADDRESS(MATCH(D76,CatIndDisaggrGrp!$A:$A,0),7,1,1,"CatIndDisaggrGrp")),0)</f>
        <v>0</v>
      </c>
      <c r="I76" s="243">
        <f ca="1">IFERROR(INDIRECT(ADDRESS(MATCH(E76,CatIndDisaggrGrp!$A:$A,0),7,1,1,"CatIndDisaggrGrp")),0)</f>
        <v>0</v>
      </c>
      <c r="J76" s="243">
        <f ca="1">IFERROR(INDIRECT(ADDRESS(MATCH(F76,CatIndDisaggrGrp!$A:$A,0),7,1,1,"CatIndDisaggrGrp")),0)</f>
        <v>0</v>
      </c>
      <c r="K76" s="243">
        <f ca="1">IFERROR(INDIRECT(ADDRESS(MATCH(G76,CatIndDisaggrGrp!$A:$A,0),7,1,1,"CatIndDisaggrGrp")),0)</f>
        <v>0</v>
      </c>
      <c r="L76" s="243">
        <f t="shared" ca="1" si="2"/>
        <v>0</v>
      </c>
      <c r="M76" s="245" t="str">
        <f t="shared" ca="1" si="3"/>
        <v/>
      </c>
    </row>
    <row r="77" spans="1:15" outlineLevel="1" x14ac:dyDescent="0.2">
      <c r="A77" s="244" t="e">
        <f>'Performance Framework '!#REF!</f>
        <v>#REF!</v>
      </c>
      <c r="B77" s="243" t="e">
        <f ca="1">INDIRECT(ADDRESS(MATCH(A77,CatCoverage!C:C,0),4,1,1,"CatCoverage"))</f>
        <v>#REF!</v>
      </c>
      <c r="C77" s="243" t="e">
        <f ca="1">INDIRECT(ADDRESS(MATCH(A77,CatCoverage!C:C,0),15,1,1,"CatCoverage"))</f>
        <v>#REF!</v>
      </c>
      <c r="D77" s="243" t="e">
        <f>'Performance Framework '!#REF!</f>
        <v>#REF!</v>
      </c>
      <c r="E77" s="243" t="e">
        <f>'Performance Framework '!#REF!</f>
        <v>#REF!</v>
      </c>
      <c r="F77" s="243" t="e">
        <f>'Performance Framework '!#REF!</f>
        <v>#REF!</v>
      </c>
      <c r="G77" s="243" t="e">
        <f>'Performance Framework '!#REF!</f>
        <v>#REF!</v>
      </c>
      <c r="H77" s="243">
        <f ca="1">IFERROR(INDIRECT(ADDRESS(MATCH(D77,CatIndDisaggrGrp!$A:$A,0),7,1,1,"CatIndDisaggrGrp")),0)</f>
        <v>0</v>
      </c>
      <c r="I77" s="243">
        <f ca="1">IFERROR(INDIRECT(ADDRESS(MATCH(E77,CatIndDisaggrGrp!$A:$A,0),7,1,1,"CatIndDisaggrGrp")),0)</f>
        <v>0</v>
      </c>
      <c r="J77" s="243">
        <f ca="1">IFERROR(INDIRECT(ADDRESS(MATCH(F77,CatIndDisaggrGrp!$A:$A,0),7,1,1,"CatIndDisaggrGrp")),0)</f>
        <v>0</v>
      </c>
      <c r="K77" s="243">
        <f ca="1">IFERROR(INDIRECT(ADDRESS(MATCH(G77,CatIndDisaggrGrp!$A:$A,0),7,1,1,"CatIndDisaggrGrp")),0)</f>
        <v>0</v>
      </c>
      <c r="L77" s="243">
        <f t="shared" ca="1" si="2"/>
        <v>0</v>
      </c>
      <c r="M77" s="245" t="str">
        <f t="shared" ca="1" si="3"/>
        <v/>
      </c>
    </row>
    <row r="78" spans="1:15" outlineLevel="1" x14ac:dyDescent="0.2">
      <c r="A78" s="244" t="e">
        <f>'Performance Framework '!#REF!</f>
        <v>#REF!</v>
      </c>
      <c r="B78" s="243" t="e">
        <f ca="1">INDIRECT(ADDRESS(MATCH(A78,CatCoverage!C:C,0),4,1,1,"CatCoverage"))</f>
        <v>#REF!</v>
      </c>
      <c r="C78" s="243" t="e">
        <f ca="1">INDIRECT(ADDRESS(MATCH(A78,CatCoverage!C:C,0),15,1,1,"CatCoverage"))</f>
        <v>#REF!</v>
      </c>
      <c r="D78" s="243" t="e">
        <f>'Performance Framework '!#REF!</f>
        <v>#REF!</v>
      </c>
      <c r="E78" s="243" t="e">
        <f>'Performance Framework '!#REF!</f>
        <v>#REF!</v>
      </c>
      <c r="F78" s="243" t="e">
        <f>'Performance Framework '!#REF!</f>
        <v>#REF!</v>
      </c>
      <c r="G78" s="243" t="e">
        <f>'Performance Framework '!#REF!</f>
        <v>#REF!</v>
      </c>
      <c r="H78" s="243">
        <f ca="1">IFERROR(INDIRECT(ADDRESS(MATCH(D78,CatIndDisaggrGrp!$A:$A,0),7,1,1,"CatIndDisaggrGrp")),0)</f>
        <v>0</v>
      </c>
      <c r="I78" s="243">
        <f ca="1">IFERROR(INDIRECT(ADDRESS(MATCH(E78,CatIndDisaggrGrp!$A:$A,0),7,1,1,"CatIndDisaggrGrp")),0)</f>
        <v>0</v>
      </c>
      <c r="J78" s="243">
        <f ca="1">IFERROR(INDIRECT(ADDRESS(MATCH(F78,CatIndDisaggrGrp!$A:$A,0),7,1,1,"CatIndDisaggrGrp")),0)</f>
        <v>0</v>
      </c>
      <c r="K78" s="243">
        <f ca="1">IFERROR(INDIRECT(ADDRESS(MATCH(G78,CatIndDisaggrGrp!$A:$A,0),7,1,1,"CatIndDisaggrGrp")),0)</f>
        <v>0</v>
      </c>
      <c r="L78" s="243">
        <f t="shared" ca="1" si="2"/>
        <v>0</v>
      </c>
      <c r="M78" s="245" t="str">
        <f t="shared" ca="1" si="3"/>
        <v/>
      </c>
      <c r="N78" s="202"/>
      <c r="O78" s="202"/>
    </row>
    <row r="79" spans="1:15" outlineLevel="1" x14ac:dyDescent="0.2">
      <c r="A79" s="244" t="e">
        <f>'Performance Framework '!#REF!</f>
        <v>#REF!</v>
      </c>
      <c r="B79" s="243" t="e">
        <f ca="1">INDIRECT(ADDRESS(MATCH(A79,CatCoverage!C:C,0),4,1,1,"CatCoverage"))</f>
        <v>#REF!</v>
      </c>
      <c r="C79" s="243" t="e">
        <f ca="1">INDIRECT(ADDRESS(MATCH(A79,CatCoverage!C:C,0),15,1,1,"CatCoverage"))</f>
        <v>#REF!</v>
      </c>
      <c r="D79" s="243" t="e">
        <f>'Performance Framework '!#REF!</f>
        <v>#REF!</v>
      </c>
      <c r="E79" s="243" t="e">
        <f>'Performance Framework '!#REF!</f>
        <v>#REF!</v>
      </c>
      <c r="F79" s="243" t="e">
        <f>'Performance Framework '!#REF!</f>
        <v>#REF!</v>
      </c>
      <c r="G79" s="243" t="e">
        <f>'Performance Framework '!#REF!</f>
        <v>#REF!</v>
      </c>
      <c r="H79" s="243">
        <f ca="1">IFERROR(INDIRECT(ADDRESS(MATCH(D79,CatIndDisaggrGrp!$A:$A,0),7,1,1,"CatIndDisaggrGrp")),0)</f>
        <v>0</v>
      </c>
      <c r="I79" s="243">
        <f ca="1">IFERROR(INDIRECT(ADDRESS(MATCH(E79,CatIndDisaggrGrp!$A:$A,0),7,1,1,"CatIndDisaggrGrp")),0)</f>
        <v>0</v>
      </c>
      <c r="J79" s="243">
        <f ca="1">IFERROR(INDIRECT(ADDRESS(MATCH(F79,CatIndDisaggrGrp!$A:$A,0),7,1,1,"CatIndDisaggrGrp")),0)</f>
        <v>0</v>
      </c>
      <c r="K79" s="243">
        <f ca="1">IFERROR(INDIRECT(ADDRESS(MATCH(G79,CatIndDisaggrGrp!$A:$A,0),7,1,1,"CatIndDisaggrGrp")),0)</f>
        <v>0</v>
      </c>
      <c r="L79" s="243">
        <f t="shared" ca="1" si="2"/>
        <v>0</v>
      </c>
      <c r="M79" s="245" t="str">
        <f t="shared" ca="1" si="3"/>
        <v/>
      </c>
    </row>
    <row r="80" spans="1:15" outlineLevel="1" x14ac:dyDescent="0.2">
      <c r="A80" s="244" t="e">
        <f>'Performance Framework '!#REF!</f>
        <v>#REF!</v>
      </c>
      <c r="B80" s="243" t="e">
        <f ca="1">INDIRECT(ADDRESS(MATCH(A80,CatCoverage!C:C,0),4,1,1,"CatCoverage"))</f>
        <v>#REF!</v>
      </c>
      <c r="C80" s="243" t="e">
        <f ca="1">INDIRECT(ADDRESS(MATCH(A80,CatCoverage!C:C,0),15,1,1,"CatCoverage"))</f>
        <v>#REF!</v>
      </c>
      <c r="D80" s="243" t="e">
        <f>'Performance Framework '!#REF!</f>
        <v>#REF!</v>
      </c>
      <c r="E80" s="243" t="e">
        <f>'Performance Framework '!#REF!</f>
        <v>#REF!</v>
      </c>
      <c r="F80" s="243" t="e">
        <f>'Performance Framework '!#REF!</f>
        <v>#REF!</v>
      </c>
      <c r="G80" s="243" t="e">
        <f>'Performance Framework '!#REF!</f>
        <v>#REF!</v>
      </c>
      <c r="H80" s="243">
        <f ca="1">IFERROR(INDIRECT(ADDRESS(MATCH(D80,CatIndDisaggrGrp!$A:$A,0),7,1,1,"CatIndDisaggrGrp")),0)</f>
        <v>0</v>
      </c>
      <c r="I80" s="243">
        <f ca="1">IFERROR(INDIRECT(ADDRESS(MATCH(E80,CatIndDisaggrGrp!$A:$A,0),7,1,1,"CatIndDisaggrGrp")),0)</f>
        <v>0</v>
      </c>
      <c r="J80" s="243">
        <f ca="1">IFERROR(INDIRECT(ADDRESS(MATCH(F80,CatIndDisaggrGrp!$A:$A,0),7,1,1,"CatIndDisaggrGrp")),0)</f>
        <v>0</v>
      </c>
      <c r="K80" s="243">
        <f ca="1">IFERROR(INDIRECT(ADDRESS(MATCH(G80,CatIndDisaggrGrp!$A:$A,0),7,1,1,"CatIndDisaggrGrp")),0)</f>
        <v>0</v>
      </c>
      <c r="L80" s="243">
        <f t="shared" ca="1" si="2"/>
        <v>0</v>
      </c>
      <c r="M80" s="245" t="str">
        <f t="shared" ca="1" si="3"/>
        <v/>
      </c>
    </row>
    <row r="81" spans="1:15" outlineLevel="1" x14ac:dyDescent="0.2">
      <c r="A81" s="244" t="e">
        <f>'Performance Framework '!#REF!</f>
        <v>#REF!</v>
      </c>
      <c r="B81" s="243" t="e">
        <f ca="1">INDIRECT(ADDRESS(MATCH(A81,CatCoverage!C:C,0),4,1,1,"CatCoverage"))</f>
        <v>#REF!</v>
      </c>
      <c r="C81" s="243" t="e">
        <f ca="1">INDIRECT(ADDRESS(MATCH(A81,CatCoverage!C:C,0),15,1,1,"CatCoverage"))</f>
        <v>#REF!</v>
      </c>
      <c r="D81" s="243" t="e">
        <f>'Performance Framework '!#REF!</f>
        <v>#REF!</v>
      </c>
      <c r="E81" s="243" t="e">
        <f>'Performance Framework '!#REF!</f>
        <v>#REF!</v>
      </c>
      <c r="F81" s="243" t="e">
        <f>'Performance Framework '!#REF!</f>
        <v>#REF!</v>
      </c>
      <c r="G81" s="243" t="e">
        <f>'Performance Framework '!#REF!</f>
        <v>#REF!</v>
      </c>
      <c r="H81" s="243">
        <f ca="1">IFERROR(INDIRECT(ADDRESS(MATCH(D81,CatIndDisaggrGrp!$A:$A,0),7,1,1,"CatIndDisaggrGrp")),0)</f>
        <v>0</v>
      </c>
      <c r="I81" s="243">
        <f ca="1">IFERROR(INDIRECT(ADDRESS(MATCH(E81,CatIndDisaggrGrp!$A:$A,0),7,1,1,"CatIndDisaggrGrp")),0)</f>
        <v>0</v>
      </c>
      <c r="J81" s="243">
        <f ca="1">IFERROR(INDIRECT(ADDRESS(MATCH(F81,CatIndDisaggrGrp!$A:$A,0),7,1,1,"CatIndDisaggrGrp")),0)</f>
        <v>0</v>
      </c>
      <c r="K81" s="243">
        <f ca="1">IFERROR(INDIRECT(ADDRESS(MATCH(G81,CatIndDisaggrGrp!$A:$A,0),7,1,1,"CatIndDisaggrGrp")),0)</f>
        <v>0</v>
      </c>
      <c r="L81" s="243">
        <f t="shared" ca="1" si="2"/>
        <v>0</v>
      </c>
      <c r="M81" s="245" t="str">
        <f t="shared" ca="1" si="3"/>
        <v/>
      </c>
    </row>
    <row r="82" spans="1:15" outlineLevel="1" x14ac:dyDescent="0.2">
      <c r="A82" s="244" t="e">
        <f>'Performance Framework '!#REF!</f>
        <v>#REF!</v>
      </c>
      <c r="B82" s="243" t="e">
        <f ca="1">INDIRECT(ADDRESS(MATCH(A82,CatCoverage!C:C,0),4,1,1,"CatCoverage"))</f>
        <v>#REF!</v>
      </c>
      <c r="C82" s="243" t="e">
        <f ca="1">INDIRECT(ADDRESS(MATCH(A82,CatCoverage!C:C,0),15,1,1,"CatCoverage"))</f>
        <v>#REF!</v>
      </c>
      <c r="D82" s="243" t="e">
        <f>'Performance Framework '!#REF!</f>
        <v>#REF!</v>
      </c>
      <c r="E82" s="243" t="e">
        <f>'Performance Framework '!#REF!</f>
        <v>#REF!</v>
      </c>
      <c r="F82" s="243" t="e">
        <f>'Performance Framework '!#REF!</f>
        <v>#REF!</v>
      </c>
      <c r="G82" s="243" t="e">
        <f>'Performance Framework '!#REF!</f>
        <v>#REF!</v>
      </c>
      <c r="H82" s="243">
        <f ca="1">IFERROR(INDIRECT(ADDRESS(MATCH(D82,CatIndDisaggrGrp!$A:$A,0),7,1,1,"CatIndDisaggrGrp")),0)</f>
        <v>0</v>
      </c>
      <c r="I82" s="243">
        <f ca="1">IFERROR(INDIRECT(ADDRESS(MATCH(E82,CatIndDisaggrGrp!$A:$A,0),7,1,1,"CatIndDisaggrGrp")),0)</f>
        <v>0</v>
      </c>
      <c r="J82" s="243">
        <f ca="1">IFERROR(INDIRECT(ADDRESS(MATCH(F82,CatIndDisaggrGrp!$A:$A,0),7,1,1,"CatIndDisaggrGrp")),0)</f>
        <v>0</v>
      </c>
      <c r="K82" s="243">
        <f ca="1">IFERROR(INDIRECT(ADDRESS(MATCH(G82,CatIndDisaggrGrp!$A:$A,0),7,1,1,"CatIndDisaggrGrp")),0)</f>
        <v>0</v>
      </c>
      <c r="L82" s="243">
        <f t="shared" ca="1" si="2"/>
        <v>0</v>
      </c>
      <c r="M82" s="245" t="str">
        <f t="shared" ca="1" si="3"/>
        <v/>
      </c>
    </row>
    <row r="83" spans="1:15" outlineLevel="1" x14ac:dyDescent="0.2">
      <c r="A83" s="244" t="e">
        <f>'Performance Framework '!#REF!</f>
        <v>#REF!</v>
      </c>
      <c r="B83" s="243" t="e">
        <f ca="1">INDIRECT(ADDRESS(MATCH(A83,CatCoverage!C:C,0),4,1,1,"CatCoverage"))</f>
        <v>#REF!</v>
      </c>
      <c r="C83" s="243" t="e">
        <f ca="1">INDIRECT(ADDRESS(MATCH(A83,CatCoverage!C:C,0),15,1,1,"CatCoverage"))</f>
        <v>#REF!</v>
      </c>
      <c r="D83" s="243" t="e">
        <f>'Performance Framework '!#REF!</f>
        <v>#REF!</v>
      </c>
      <c r="E83" s="243" t="e">
        <f>'Performance Framework '!#REF!</f>
        <v>#REF!</v>
      </c>
      <c r="F83" s="243" t="e">
        <f>'Performance Framework '!#REF!</f>
        <v>#REF!</v>
      </c>
      <c r="G83" s="243" t="e">
        <f>'Performance Framework '!#REF!</f>
        <v>#REF!</v>
      </c>
      <c r="H83" s="243">
        <f ca="1">IFERROR(INDIRECT(ADDRESS(MATCH(D83,CatIndDisaggrGrp!$A:$A,0),7,1,1,"CatIndDisaggrGrp")),0)</f>
        <v>0</v>
      </c>
      <c r="I83" s="243">
        <f ca="1">IFERROR(INDIRECT(ADDRESS(MATCH(E83,CatIndDisaggrGrp!$A:$A,0),7,1,1,"CatIndDisaggrGrp")),0)</f>
        <v>0</v>
      </c>
      <c r="J83" s="243">
        <f ca="1">IFERROR(INDIRECT(ADDRESS(MATCH(F83,CatIndDisaggrGrp!$A:$A,0),7,1,1,"CatIndDisaggrGrp")),0)</f>
        <v>0</v>
      </c>
      <c r="K83" s="243">
        <f ca="1">IFERROR(INDIRECT(ADDRESS(MATCH(G83,CatIndDisaggrGrp!$A:$A,0),7,1,1,"CatIndDisaggrGrp")),0)</f>
        <v>0</v>
      </c>
      <c r="L83" s="243">
        <f t="shared" ca="1" si="2"/>
        <v>0</v>
      </c>
      <c r="M83" s="245" t="str">
        <f t="shared" ca="1" si="3"/>
        <v/>
      </c>
    </row>
    <row r="84" spans="1:15" outlineLevel="1" x14ac:dyDescent="0.2">
      <c r="A84" s="244" t="e">
        <f>'Performance Framework '!#REF!</f>
        <v>#REF!</v>
      </c>
      <c r="B84" s="243" t="e">
        <f ca="1">INDIRECT(ADDRESS(MATCH(A84,CatCoverage!C:C,0),4,1,1,"CatCoverage"))</f>
        <v>#REF!</v>
      </c>
      <c r="C84" s="243" t="e">
        <f ca="1">INDIRECT(ADDRESS(MATCH(A84,CatCoverage!C:C,0),15,1,1,"CatCoverage"))</f>
        <v>#REF!</v>
      </c>
      <c r="D84" s="243" t="e">
        <f>'Performance Framework '!#REF!</f>
        <v>#REF!</v>
      </c>
      <c r="E84" s="243" t="e">
        <f>'Performance Framework '!#REF!</f>
        <v>#REF!</v>
      </c>
      <c r="F84" s="243" t="e">
        <f>'Performance Framework '!#REF!</f>
        <v>#REF!</v>
      </c>
      <c r="G84" s="243" t="e">
        <f>'Performance Framework '!#REF!</f>
        <v>#REF!</v>
      </c>
      <c r="H84" s="243">
        <f ca="1">IFERROR(INDIRECT(ADDRESS(MATCH(D84,CatIndDisaggrGrp!$A:$A,0),7,1,1,"CatIndDisaggrGrp")),0)</f>
        <v>0</v>
      </c>
      <c r="I84" s="243">
        <f ca="1">IFERROR(INDIRECT(ADDRESS(MATCH(E84,CatIndDisaggrGrp!$A:$A,0),7,1,1,"CatIndDisaggrGrp")),0)</f>
        <v>0</v>
      </c>
      <c r="J84" s="243">
        <f ca="1">IFERROR(INDIRECT(ADDRESS(MATCH(F84,CatIndDisaggrGrp!$A:$A,0),7,1,1,"CatIndDisaggrGrp")),0)</f>
        <v>0</v>
      </c>
      <c r="K84" s="243">
        <f ca="1">IFERROR(INDIRECT(ADDRESS(MATCH(G84,CatIndDisaggrGrp!$A:$A,0),7,1,1,"CatIndDisaggrGrp")),0)</f>
        <v>0</v>
      </c>
      <c r="L84" s="243">
        <f t="shared" ca="1" si="2"/>
        <v>0</v>
      </c>
      <c r="M84" s="245" t="str">
        <f t="shared" ca="1" si="3"/>
        <v/>
      </c>
    </row>
    <row r="85" spans="1:15" outlineLevel="1" x14ac:dyDescent="0.2">
      <c r="A85" s="244" t="e">
        <f>'Performance Framework '!#REF!</f>
        <v>#REF!</v>
      </c>
      <c r="B85" s="243" t="e">
        <f ca="1">INDIRECT(ADDRESS(MATCH(A85,CatCoverage!C:C,0),4,1,1,"CatCoverage"))</f>
        <v>#REF!</v>
      </c>
      <c r="C85" s="243" t="e">
        <f ca="1">INDIRECT(ADDRESS(MATCH(A85,CatCoverage!C:C,0),15,1,1,"CatCoverage"))</f>
        <v>#REF!</v>
      </c>
      <c r="D85" s="243" t="e">
        <f>'Performance Framework '!#REF!</f>
        <v>#REF!</v>
      </c>
      <c r="E85" s="243" t="e">
        <f>'Performance Framework '!#REF!</f>
        <v>#REF!</v>
      </c>
      <c r="F85" s="243" t="e">
        <f>'Performance Framework '!#REF!</f>
        <v>#REF!</v>
      </c>
      <c r="G85" s="243" t="e">
        <f>'Performance Framework '!#REF!</f>
        <v>#REF!</v>
      </c>
      <c r="H85" s="243">
        <f ca="1">IFERROR(INDIRECT(ADDRESS(MATCH(D85,CatIndDisaggrGrp!$A:$A,0),7,1,1,"CatIndDisaggrGrp")),0)</f>
        <v>0</v>
      </c>
      <c r="I85" s="243">
        <f ca="1">IFERROR(INDIRECT(ADDRESS(MATCH(E85,CatIndDisaggrGrp!$A:$A,0),7,1,1,"CatIndDisaggrGrp")),0)</f>
        <v>0</v>
      </c>
      <c r="J85" s="243">
        <f ca="1">IFERROR(INDIRECT(ADDRESS(MATCH(F85,CatIndDisaggrGrp!$A:$A,0),7,1,1,"CatIndDisaggrGrp")),0)</f>
        <v>0</v>
      </c>
      <c r="K85" s="243">
        <f ca="1">IFERROR(INDIRECT(ADDRESS(MATCH(G85,CatIndDisaggrGrp!$A:$A,0),7,1,1,"CatIndDisaggrGrp")),0)</f>
        <v>0</v>
      </c>
      <c r="L85" s="243">
        <f t="shared" ca="1" si="2"/>
        <v>0</v>
      </c>
      <c r="M85" s="245" t="str">
        <f t="shared" ca="1" si="3"/>
        <v/>
      </c>
    </row>
    <row r="86" spans="1:15" outlineLevel="1" x14ac:dyDescent="0.2">
      <c r="A86" s="244" t="e">
        <f>'Performance Framework '!#REF!</f>
        <v>#REF!</v>
      </c>
      <c r="B86" s="243" t="e">
        <f ca="1">INDIRECT(ADDRESS(MATCH(A86,CatCoverage!C:C,0),4,1,1,"CatCoverage"))</f>
        <v>#REF!</v>
      </c>
      <c r="C86" s="243" t="e">
        <f ca="1">INDIRECT(ADDRESS(MATCH(A86,CatCoverage!C:C,0),15,1,1,"CatCoverage"))</f>
        <v>#REF!</v>
      </c>
      <c r="D86" s="243" t="e">
        <f>'Performance Framework '!#REF!</f>
        <v>#REF!</v>
      </c>
      <c r="E86" s="243" t="e">
        <f>'Performance Framework '!#REF!</f>
        <v>#REF!</v>
      </c>
      <c r="F86" s="243" t="e">
        <f>'Performance Framework '!#REF!</f>
        <v>#REF!</v>
      </c>
      <c r="G86" s="243" t="e">
        <f>'Performance Framework '!#REF!</f>
        <v>#REF!</v>
      </c>
      <c r="H86" s="243">
        <f ca="1">IFERROR(INDIRECT(ADDRESS(MATCH(D86,CatIndDisaggrGrp!$A:$A,0),7,1,1,"CatIndDisaggrGrp")),0)</f>
        <v>0</v>
      </c>
      <c r="I86" s="243">
        <f ca="1">IFERROR(INDIRECT(ADDRESS(MATCH(E86,CatIndDisaggrGrp!$A:$A,0),7,1,1,"CatIndDisaggrGrp")),0)</f>
        <v>0</v>
      </c>
      <c r="J86" s="243">
        <f ca="1">IFERROR(INDIRECT(ADDRESS(MATCH(F86,CatIndDisaggrGrp!$A:$A,0),7,1,1,"CatIndDisaggrGrp")),0)</f>
        <v>0</v>
      </c>
      <c r="K86" s="243">
        <f ca="1">IFERROR(INDIRECT(ADDRESS(MATCH(G86,CatIndDisaggrGrp!$A:$A,0),7,1,1,"CatIndDisaggrGrp")),0)</f>
        <v>0</v>
      </c>
      <c r="L86" s="243">
        <f t="shared" ca="1" si="2"/>
        <v>0</v>
      </c>
      <c r="M86" s="245" t="str">
        <f t="shared" ca="1" si="3"/>
        <v/>
      </c>
    </row>
    <row r="87" spans="1:15" outlineLevel="1" x14ac:dyDescent="0.2">
      <c r="A87" s="244" t="e">
        <f>'Performance Framework '!#REF!</f>
        <v>#REF!</v>
      </c>
      <c r="B87" s="243" t="e">
        <f ca="1">INDIRECT(ADDRESS(MATCH(A87,CatCoverage!C:C,0),4,1,1,"CatCoverage"))</f>
        <v>#REF!</v>
      </c>
      <c r="C87" s="243" t="e">
        <f ca="1">INDIRECT(ADDRESS(MATCH(A87,CatCoverage!C:C,0),15,1,1,"CatCoverage"))</f>
        <v>#REF!</v>
      </c>
      <c r="D87" s="243" t="e">
        <f>'Performance Framework '!#REF!</f>
        <v>#REF!</v>
      </c>
      <c r="E87" s="243" t="e">
        <f>'Performance Framework '!#REF!</f>
        <v>#REF!</v>
      </c>
      <c r="F87" s="243" t="e">
        <f>'Performance Framework '!#REF!</f>
        <v>#REF!</v>
      </c>
      <c r="G87" s="243" t="e">
        <f>'Performance Framework '!#REF!</f>
        <v>#REF!</v>
      </c>
      <c r="H87" s="243">
        <f ca="1">IFERROR(INDIRECT(ADDRESS(MATCH(D87,CatIndDisaggrGrp!$A:$A,0),7,1,1,"CatIndDisaggrGrp")),0)</f>
        <v>0</v>
      </c>
      <c r="I87" s="243">
        <f ca="1">IFERROR(INDIRECT(ADDRESS(MATCH(E87,CatIndDisaggrGrp!$A:$A,0),7,1,1,"CatIndDisaggrGrp")),0)</f>
        <v>0</v>
      </c>
      <c r="J87" s="243">
        <f ca="1">IFERROR(INDIRECT(ADDRESS(MATCH(F87,CatIndDisaggrGrp!$A:$A,0),7,1,1,"CatIndDisaggrGrp")),0)</f>
        <v>0</v>
      </c>
      <c r="K87" s="243">
        <f ca="1">IFERROR(INDIRECT(ADDRESS(MATCH(G87,CatIndDisaggrGrp!$A:$A,0),7,1,1,"CatIndDisaggrGrp")),0)</f>
        <v>0</v>
      </c>
      <c r="L87" s="243">
        <f t="shared" ca="1" si="2"/>
        <v>0</v>
      </c>
      <c r="M87" s="245" t="str">
        <f t="shared" ca="1" si="3"/>
        <v/>
      </c>
    </row>
    <row r="88" spans="1:15" outlineLevel="1" x14ac:dyDescent="0.2">
      <c r="A88" s="244" t="e">
        <f>'Performance Framework '!#REF!</f>
        <v>#REF!</v>
      </c>
      <c r="B88" s="243" t="e">
        <f ca="1">INDIRECT(ADDRESS(MATCH(A88,CatCoverage!C:C,0),4,1,1,"CatCoverage"))</f>
        <v>#REF!</v>
      </c>
      <c r="C88" s="243" t="e">
        <f ca="1">INDIRECT(ADDRESS(MATCH(A88,CatCoverage!C:C,0),15,1,1,"CatCoverage"))</f>
        <v>#REF!</v>
      </c>
      <c r="D88" s="243" t="e">
        <f>'Performance Framework '!#REF!</f>
        <v>#REF!</v>
      </c>
      <c r="E88" s="243" t="e">
        <f>'Performance Framework '!#REF!</f>
        <v>#REF!</v>
      </c>
      <c r="F88" s="243" t="e">
        <f>'Performance Framework '!#REF!</f>
        <v>#REF!</v>
      </c>
      <c r="G88" s="243" t="e">
        <f>'Performance Framework '!#REF!</f>
        <v>#REF!</v>
      </c>
      <c r="H88" s="243">
        <f ca="1">IFERROR(INDIRECT(ADDRESS(MATCH(D88,CatIndDisaggrGrp!$A:$A,0),7,1,1,"CatIndDisaggrGrp")),0)</f>
        <v>0</v>
      </c>
      <c r="I88" s="243">
        <f ca="1">IFERROR(INDIRECT(ADDRESS(MATCH(E88,CatIndDisaggrGrp!$A:$A,0),7,1,1,"CatIndDisaggrGrp")),0)</f>
        <v>0</v>
      </c>
      <c r="J88" s="243">
        <f ca="1">IFERROR(INDIRECT(ADDRESS(MATCH(F88,CatIndDisaggrGrp!$A:$A,0),7,1,1,"CatIndDisaggrGrp")),0)</f>
        <v>0</v>
      </c>
      <c r="K88" s="243">
        <f ca="1">IFERROR(INDIRECT(ADDRESS(MATCH(G88,CatIndDisaggrGrp!$A:$A,0),7,1,1,"CatIndDisaggrGrp")),0)</f>
        <v>0</v>
      </c>
      <c r="L88" s="243">
        <f t="shared" ca="1" si="2"/>
        <v>0</v>
      </c>
      <c r="M88" s="245" t="str">
        <f t="shared" ca="1" si="3"/>
        <v/>
      </c>
    </row>
    <row r="89" spans="1:15" outlineLevel="1" x14ac:dyDescent="0.2">
      <c r="A89" s="244" t="e">
        <f>'Performance Framework '!#REF!</f>
        <v>#REF!</v>
      </c>
      <c r="B89" s="243" t="e">
        <f ca="1">INDIRECT(ADDRESS(MATCH(A89,CatCoverage!C:C,0),4,1,1,"CatCoverage"))</f>
        <v>#REF!</v>
      </c>
      <c r="C89" s="243" t="e">
        <f ca="1">INDIRECT(ADDRESS(MATCH(A89,CatCoverage!C:C,0),15,1,1,"CatCoverage"))</f>
        <v>#REF!</v>
      </c>
      <c r="D89" s="243" t="e">
        <f>'Performance Framework '!#REF!</f>
        <v>#REF!</v>
      </c>
      <c r="E89" s="243" t="e">
        <f>'Performance Framework '!#REF!</f>
        <v>#REF!</v>
      </c>
      <c r="F89" s="243" t="e">
        <f>'Performance Framework '!#REF!</f>
        <v>#REF!</v>
      </c>
      <c r="G89" s="243" t="e">
        <f>'Performance Framework '!#REF!</f>
        <v>#REF!</v>
      </c>
      <c r="H89" s="243">
        <f ca="1">IFERROR(INDIRECT(ADDRESS(MATCH(D89,CatIndDisaggrGrp!$A:$A,0),7,1,1,"CatIndDisaggrGrp")),0)</f>
        <v>0</v>
      </c>
      <c r="I89" s="243">
        <f ca="1">IFERROR(INDIRECT(ADDRESS(MATCH(E89,CatIndDisaggrGrp!$A:$A,0),7,1,1,"CatIndDisaggrGrp")),0)</f>
        <v>0</v>
      </c>
      <c r="J89" s="243">
        <f ca="1">IFERROR(INDIRECT(ADDRESS(MATCH(F89,CatIndDisaggrGrp!$A:$A,0),7,1,1,"CatIndDisaggrGrp")),0)</f>
        <v>0</v>
      </c>
      <c r="K89" s="243">
        <f ca="1">IFERROR(INDIRECT(ADDRESS(MATCH(G89,CatIndDisaggrGrp!$A:$A,0),7,1,1,"CatIndDisaggrGrp")),0)</f>
        <v>0</v>
      </c>
      <c r="L89" s="243">
        <f t="shared" ca="1" si="2"/>
        <v>0</v>
      </c>
      <c r="M89" s="245" t="str">
        <f t="shared" ca="1" si="3"/>
        <v/>
      </c>
    </row>
    <row r="90" spans="1:15" outlineLevel="1" x14ac:dyDescent="0.2">
      <c r="A90" s="244" t="e">
        <f>'Performance Framework '!#REF!</f>
        <v>#REF!</v>
      </c>
      <c r="B90" s="243" t="e">
        <f ca="1">INDIRECT(ADDRESS(MATCH(A90,CatCoverage!C:C,0),4,1,1,"CatCoverage"))</f>
        <v>#REF!</v>
      </c>
      <c r="C90" s="243" t="e">
        <f ca="1">INDIRECT(ADDRESS(MATCH(A90,CatCoverage!C:C,0),15,1,1,"CatCoverage"))</f>
        <v>#REF!</v>
      </c>
      <c r="D90" s="243" t="e">
        <f>'Performance Framework '!#REF!</f>
        <v>#REF!</v>
      </c>
      <c r="E90" s="243" t="e">
        <f>'Performance Framework '!#REF!</f>
        <v>#REF!</v>
      </c>
      <c r="F90" s="243" t="e">
        <f>'Performance Framework '!#REF!</f>
        <v>#REF!</v>
      </c>
      <c r="G90" s="243" t="e">
        <f>'Performance Framework '!#REF!</f>
        <v>#REF!</v>
      </c>
      <c r="H90" s="243">
        <f ca="1">IFERROR(INDIRECT(ADDRESS(MATCH(D90,CatIndDisaggrGrp!$A:$A,0),7,1,1,"CatIndDisaggrGrp")),0)</f>
        <v>0</v>
      </c>
      <c r="I90" s="243">
        <f ca="1">IFERROR(INDIRECT(ADDRESS(MATCH(E90,CatIndDisaggrGrp!$A:$A,0),7,1,1,"CatIndDisaggrGrp")),0)</f>
        <v>0</v>
      </c>
      <c r="J90" s="243">
        <f ca="1">IFERROR(INDIRECT(ADDRESS(MATCH(F90,CatIndDisaggrGrp!$A:$A,0),7,1,1,"CatIndDisaggrGrp")),0)</f>
        <v>0</v>
      </c>
      <c r="K90" s="243">
        <f ca="1">IFERROR(INDIRECT(ADDRESS(MATCH(G90,CatIndDisaggrGrp!$A:$A,0),7,1,1,"CatIndDisaggrGrp")),0)</f>
        <v>0</v>
      </c>
      <c r="L90" s="243">
        <f t="shared" ca="1" si="2"/>
        <v>0</v>
      </c>
      <c r="M90" s="245" t="str">
        <f t="shared" ca="1" si="3"/>
        <v/>
      </c>
    </row>
    <row r="91" spans="1:15" outlineLevel="1" x14ac:dyDescent="0.2">
      <c r="A91" s="244" t="e">
        <f>'Performance Framework '!#REF!</f>
        <v>#REF!</v>
      </c>
      <c r="B91" s="243" t="e">
        <f ca="1">INDIRECT(ADDRESS(MATCH(A91,CatCoverage!C:C,0),4,1,1,"CatCoverage"))</f>
        <v>#REF!</v>
      </c>
      <c r="C91" s="243" t="e">
        <f ca="1">INDIRECT(ADDRESS(MATCH(A91,CatCoverage!C:C,0),15,1,1,"CatCoverage"))</f>
        <v>#REF!</v>
      </c>
      <c r="D91" s="243" t="e">
        <f>'Performance Framework '!#REF!</f>
        <v>#REF!</v>
      </c>
      <c r="E91" s="243" t="e">
        <f>'Performance Framework '!#REF!</f>
        <v>#REF!</v>
      </c>
      <c r="F91" s="243" t="e">
        <f>'Performance Framework '!#REF!</f>
        <v>#REF!</v>
      </c>
      <c r="G91" s="243" t="e">
        <f>'Performance Framework '!#REF!</f>
        <v>#REF!</v>
      </c>
      <c r="H91" s="243">
        <f ca="1">IFERROR(INDIRECT(ADDRESS(MATCH(D91,CatIndDisaggrGrp!$A:$A,0),7,1,1,"CatIndDisaggrGrp")),0)</f>
        <v>0</v>
      </c>
      <c r="I91" s="243">
        <f ca="1">IFERROR(INDIRECT(ADDRESS(MATCH(E91,CatIndDisaggrGrp!$A:$A,0),7,1,1,"CatIndDisaggrGrp")),0)</f>
        <v>0</v>
      </c>
      <c r="J91" s="243">
        <f ca="1">IFERROR(INDIRECT(ADDRESS(MATCH(F91,CatIndDisaggrGrp!$A:$A,0),7,1,1,"CatIndDisaggrGrp")),0)</f>
        <v>0</v>
      </c>
      <c r="K91" s="243">
        <f ca="1">IFERROR(INDIRECT(ADDRESS(MATCH(G91,CatIndDisaggrGrp!$A:$A,0),7,1,1,"CatIndDisaggrGrp")),0)</f>
        <v>0</v>
      </c>
      <c r="L91" s="243">
        <f t="shared" ca="1" si="2"/>
        <v>0</v>
      </c>
      <c r="M91" s="245" t="str">
        <f t="shared" ca="1" si="3"/>
        <v/>
      </c>
    </row>
    <row r="92" spans="1:15" outlineLevel="1" x14ac:dyDescent="0.2">
      <c r="A92" s="244" t="e">
        <f>'Performance Framework '!#REF!</f>
        <v>#REF!</v>
      </c>
      <c r="B92" s="243" t="e">
        <f ca="1">INDIRECT(ADDRESS(MATCH(A92,CatCoverage!C:C,0),4,1,1,"CatCoverage"))</f>
        <v>#REF!</v>
      </c>
      <c r="C92" s="243" t="e">
        <f ca="1">INDIRECT(ADDRESS(MATCH(A92,CatCoverage!C:C,0),15,1,1,"CatCoverage"))</f>
        <v>#REF!</v>
      </c>
      <c r="D92" s="243" t="e">
        <f>'Performance Framework '!#REF!</f>
        <v>#REF!</v>
      </c>
      <c r="E92" s="243" t="e">
        <f>'Performance Framework '!#REF!</f>
        <v>#REF!</v>
      </c>
      <c r="F92" s="243" t="e">
        <f>'Performance Framework '!#REF!</f>
        <v>#REF!</v>
      </c>
      <c r="G92" s="243" t="e">
        <f>'Performance Framework '!#REF!</f>
        <v>#REF!</v>
      </c>
      <c r="H92" s="243">
        <f ca="1">IFERROR(INDIRECT(ADDRESS(MATCH(D92,CatIndDisaggrGrp!$A:$A,0),7,1,1,"CatIndDisaggrGrp")),0)</f>
        <v>0</v>
      </c>
      <c r="I92" s="243">
        <f ca="1">IFERROR(INDIRECT(ADDRESS(MATCH(E92,CatIndDisaggrGrp!$A:$A,0),7,1,1,"CatIndDisaggrGrp")),0)</f>
        <v>0</v>
      </c>
      <c r="J92" s="243">
        <f ca="1">IFERROR(INDIRECT(ADDRESS(MATCH(F92,CatIndDisaggrGrp!$A:$A,0),7,1,1,"CatIndDisaggrGrp")),0)</f>
        <v>0</v>
      </c>
      <c r="K92" s="243">
        <f ca="1">IFERROR(INDIRECT(ADDRESS(MATCH(G92,CatIndDisaggrGrp!$A:$A,0),7,1,1,"CatIndDisaggrGrp")),0)</f>
        <v>0</v>
      </c>
      <c r="L92" s="243">
        <f t="shared" ca="1" si="2"/>
        <v>0</v>
      </c>
      <c r="M92" s="245" t="str">
        <f t="shared" ca="1" si="3"/>
        <v/>
      </c>
    </row>
    <row r="93" spans="1:15" outlineLevel="1" x14ac:dyDescent="0.2">
      <c r="A93" s="244" t="e">
        <f>'Performance Framework '!#REF!</f>
        <v>#REF!</v>
      </c>
      <c r="B93" s="243" t="e">
        <f ca="1">INDIRECT(ADDRESS(MATCH(A93,CatCoverage!C:C,0),4,1,1,"CatCoverage"))</f>
        <v>#REF!</v>
      </c>
      <c r="C93" s="243" t="e">
        <f ca="1">INDIRECT(ADDRESS(MATCH(A93,CatCoverage!C:C,0),15,1,1,"CatCoverage"))</f>
        <v>#REF!</v>
      </c>
      <c r="D93" s="243" t="e">
        <f>'Performance Framework '!#REF!</f>
        <v>#REF!</v>
      </c>
      <c r="E93" s="243" t="e">
        <f>'Performance Framework '!#REF!</f>
        <v>#REF!</v>
      </c>
      <c r="F93" s="243" t="e">
        <f>'Performance Framework '!#REF!</f>
        <v>#REF!</v>
      </c>
      <c r="G93" s="243" t="e">
        <f>'Performance Framework '!#REF!</f>
        <v>#REF!</v>
      </c>
      <c r="H93" s="243">
        <f ca="1">IFERROR(INDIRECT(ADDRESS(MATCH(D93,CatIndDisaggrGrp!$A:$A,0),7,1,1,"CatIndDisaggrGrp")),0)</f>
        <v>0</v>
      </c>
      <c r="I93" s="243">
        <f ca="1">IFERROR(INDIRECT(ADDRESS(MATCH(E93,CatIndDisaggrGrp!$A:$A,0),7,1,1,"CatIndDisaggrGrp")),0)</f>
        <v>0</v>
      </c>
      <c r="J93" s="243">
        <f ca="1">IFERROR(INDIRECT(ADDRESS(MATCH(F93,CatIndDisaggrGrp!$A:$A,0),7,1,1,"CatIndDisaggrGrp")),0)</f>
        <v>0</v>
      </c>
      <c r="K93" s="243">
        <f ca="1">IFERROR(INDIRECT(ADDRESS(MATCH(G93,CatIndDisaggrGrp!$A:$A,0),7,1,1,"CatIndDisaggrGrp")),0)</f>
        <v>0</v>
      </c>
      <c r="L93" s="243">
        <f t="shared" ca="1" si="2"/>
        <v>0</v>
      </c>
      <c r="M93" s="245" t="str">
        <f t="shared" ca="1" si="3"/>
        <v/>
      </c>
      <c r="N93" s="202"/>
      <c r="O93" s="202"/>
    </row>
    <row r="94" spans="1:15" outlineLevel="1" x14ac:dyDescent="0.2">
      <c r="A94" s="244" t="e">
        <f>'Performance Framework '!#REF!</f>
        <v>#REF!</v>
      </c>
      <c r="B94" s="243" t="e">
        <f ca="1">INDIRECT(ADDRESS(MATCH(A94,CatCoverage!C:C,0),4,1,1,"CatCoverage"))</f>
        <v>#REF!</v>
      </c>
      <c r="C94" s="243" t="e">
        <f ca="1">INDIRECT(ADDRESS(MATCH(A94,CatCoverage!C:C,0),15,1,1,"CatCoverage"))</f>
        <v>#REF!</v>
      </c>
      <c r="D94" s="243" t="e">
        <f>'Performance Framework '!#REF!</f>
        <v>#REF!</v>
      </c>
      <c r="E94" s="243" t="e">
        <f>'Performance Framework '!#REF!</f>
        <v>#REF!</v>
      </c>
      <c r="F94" s="243" t="e">
        <f>'Performance Framework '!#REF!</f>
        <v>#REF!</v>
      </c>
      <c r="G94" s="243" t="e">
        <f>'Performance Framework '!#REF!</f>
        <v>#REF!</v>
      </c>
      <c r="H94" s="243">
        <f ca="1">IFERROR(INDIRECT(ADDRESS(MATCH(D94,CatIndDisaggrGrp!$A:$A,0),7,1,1,"CatIndDisaggrGrp")),0)</f>
        <v>0</v>
      </c>
      <c r="I94" s="243">
        <f ca="1">IFERROR(INDIRECT(ADDRESS(MATCH(E94,CatIndDisaggrGrp!$A:$A,0),7,1,1,"CatIndDisaggrGrp")),0)</f>
        <v>0</v>
      </c>
      <c r="J94" s="243">
        <f ca="1">IFERROR(INDIRECT(ADDRESS(MATCH(F94,CatIndDisaggrGrp!$A:$A,0),7,1,1,"CatIndDisaggrGrp")),0)</f>
        <v>0</v>
      </c>
      <c r="K94" s="243">
        <f ca="1">IFERROR(INDIRECT(ADDRESS(MATCH(G94,CatIndDisaggrGrp!$A:$A,0),7,1,1,"CatIndDisaggrGrp")),0)</f>
        <v>0</v>
      </c>
      <c r="L94" s="243">
        <f t="shared" ca="1" si="2"/>
        <v>0</v>
      </c>
      <c r="M94" s="245" t="str">
        <f t="shared" ca="1" si="3"/>
        <v/>
      </c>
    </row>
    <row r="95" spans="1:15" outlineLevel="1" x14ac:dyDescent="0.2">
      <c r="A95" s="244" t="e">
        <f>'Performance Framework '!#REF!</f>
        <v>#REF!</v>
      </c>
      <c r="B95" s="243" t="e">
        <f ca="1">INDIRECT(ADDRESS(MATCH(A95,CatCoverage!C:C,0),4,1,1,"CatCoverage"))</f>
        <v>#REF!</v>
      </c>
      <c r="C95" s="243" t="e">
        <f ca="1">INDIRECT(ADDRESS(MATCH(A95,CatCoverage!C:C,0),15,1,1,"CatCoverage"))</f>
        <v>#REF!</v>
      </c>
      <c r="D95" s="243" t="e">
        <f>'Performance Framework '!#REF!</f>
        <v>#REF!</v>
      </c>
      <c r="E95" s="243" t="e">
        <f>'Performance Framework '!#REF!</f>
        <v>#REF!</v>
      </c>
      <c r="F95" s="243" t="e">
        <f>'Performance Framework '!#REF!</f>
        <v>#REF!</v>
      </c>
      <c r="G95" s="243" t="e">
        <f>'Performance Framework '!#REF!</f>
        <v>#REF!</v>
      </c>
      <c r="H95" s="243">
        <f ca="1">IFERROR(INDIRECT(ADDRESS(MATCH(D95,CatIndDisaggrGrp!$A:$A,0),7,1,1,"CatIndDisaggrGrp")),0)</f>
        <v>0</v>
      </c>
      <c r="I95" s="243">
        <f ca="1">IFERROR(INDIRECT(ADDRESS(MATCH(E95,CatIndDisaggrGrp!$A:$A,0),7,1,1,"CatIndDisaggrGrp")),0)</f>
        <v>0</v>
      </c>
      <c r="J95" s="243">
        <f ca="1">IFERROR(INDIRECT(ADDRESS(MATCH(F95,CatIndDisaggrGrp!$A:$A,0),7,1,1,"CatIndDisaggrGrp")),0)</f>
        <v>0</v>
      </c>
      <c r="K95" s="243">
        <f ca="1">IFERROR(INDIRECT(ADDRESS(MATCH(G95,CatIndDisaggrGrp!$A:$A,0),7,1,1,"CatIndDisaggrGrp")),0)</f>
        <v>0</v>
      </c>
      <c r="L95" s="243">
        <f t="shared" ca="1" si="2"/>
        <v>0</v>
      </c>
      <c r="M95" s="245" t="str">
        <f t="shared" ca="1" si="3"/>
        <v/>
      </c>
    </row>
    <row r="96" spans="1:15" outlineLevel="1" x14ac:dyDescent="0.2">
      <c r="A96" s="244" t="e">
        <f>'Performance Framework '!#REF!</f>
        <v>#REF!</v>
      </c>
      <c r="B96" s="243" t="e">
        <f ca="1">INDIRECT(ADDRESS(MATCH(A96,CatCoverage!C:C,0),4,1,1,"CatCoverage"))</f>
        <v>#REF!</v>
      </c>
      <c r="C96" s="243" t="e">
        <f ca="1">INDIRECT(ADDRESS(MATCH(A96,CatCoverage!C:C,0),15,1,1,"CatCoverage"))</f>
        <v>#REF!</v>
      </c>
      <c r="D96" s="243" t="e">
        <f>'Performance Framework '!#REF!</f>
        <v>#REF!</v>
      </c>
      <c r="E96" s="243" t="e">
        <f>'Performance Framework '!#REF!</f>
        <v>#REF!</v>
      </c>
      <c r="F96" s="243" t="e">
        <f>'Performance Framework '!#REF!</f>
        <v>#REF!</v>
      </c>
      <c r="G96" s="243" t="e">
        <f>'Performance Framework '!#REF!</f>
        <v>#REF!</v>
      </c>
      <c r="H96" s="243">
        <f ca="1">IFERROR(INDIRECT(ADDRESS(MATCH(D96,CatIndDisaggrGrp!$A:$A,0),7,1,1,"CatIndDisaggrGrp")),0)</f>
        <v>0</v>
      </c>
      <c r="I96" s="243">
        <f ca="1">IFERROR(INDIRECT(ADDRESS(MATCH(E96,CatIndDisaggrGrp!$A:$A,0),7,1,1,"CatIndDisaggrGrp")),0)</f>
        <v>0</v>
      </c>
      <c r="J96" s="243">
        <f ca="1">IFERROR(INDIRECT(ADDRESS(MATCH(F96,CatIndDisaggrGrp!$A:$A,0),7,1,1,"CatIndDisaggrGrp")),0)</f>
        <v>0</v>
      </c>
      <c r="K96" s="243">
        <f ca="1">IFERROR(INDIRECT(ADDRESS(MATCH(G96,CatIndDisaggrGrp!$A:$A,0),7,1,1,"CatIndDisaggrGrp")),0)</f>
        <v>0</v>
      </c>
      <c r="L96" s="243">
        <f t="shared" ca="1" si="2"/>
        <v>0</v>
      </c>
      <c r="M96" s="245" t="str">
        <f t="shared" ca="1" si="3"/>
        <v/>
      </c>
    </row>
    <row r="97" spans="1:13" outlineLevel="1" x14ac:dyDescent="0.2">
      <c r="A97" s="244" t="e">
        <f>'Performance Framework '!#REF!</f>
        <v>#REF!</v>
      </c>
      <c r="B97" s="243" t="e">
        <f ca="1">INDIRECT(ADDRESS(MATCH(A97,CatCoverage!C:C,0),4,1,1,"CatCoverage"))</f>
        <v>#REF!</v>
      </c>
      <c r="C97" s="243" t="e">
        <f ca="1">INDIRECT(ADDRESS(MATCH(A97,CatCoverage!C:C,0),15,1,1,"CatCoverage"))</f>
        <v>#REF!</v>
      </c>
      <c r="D97" s="243" t="e">
        <f>'Performance Framework '!#REF!</f>
        <v>#REF!</v>
      </c>
      <c r="E97" s="243" t="e">
        <f>'Performance Framework '!#REF!</f>
        <v>#REF!</v>
      </c>
      <c r="F97" s="243" t="e">
        <f>'Performance Framework '!#REF!</f>
        <v>#REF!</v>
      </c>
      <c r="G97" s="243" t="e">
        <f>'Performance Framework '!#REF!</f>
        <v>#REF!</v>
      </c>
      <c r="H97" s="243">
        <f ca="1">IFERROR(INDIRECT(ADDRESS(MATCH(D97,CatIndDisaggrGrp!$A:$A,0),7,1,1,"CatIndDisaggrGrp")),0)</f>
        <v>0</v>
      </c>
      <c r="I97" s="243">
        <f ca="1">IFERROR(INDIRECT(ADDRESS(MATCH(E97,CatIndDisaggrGrp!$A:$A,0),7,1,1,"CatIndDisaggrGrp")),0)</f>
        <v>0</v>
      </c>
      <c r="J97" s="243">
        <f ca="1">IFERROR(INDIRECT(ADDRESS(MATCH(F97,CatIndDisaggrGrp!$A:$A,0),7,1,1,"CatIndDisaggrGrp")),0)</f>
        <v>0</v>
      </c>
      <c r="K97" s="243">
        <f ca="1">IFERROR(INDIRECT(ADDRESS(MATCH(G97,CatIndDisaggrGrp!$A:$A,0),7,1,1,"CatIndDisaggrGrp")),0)</f>
        <v>0</v>
      </c>
      <c r="L97" s="243">
        <f t="shared" ca="1" si="2"/>
        <v>0</v>
      </c>
      <c r="M97" s="245" t="str">
        <f t="shared" ca="1" si="3"/>
        <v/>
      </c>
    </row>
    <row r="98" spans="1:13" outlineLevel="1" x14ac:dyDescent="0.2">
      <c r="A98" s="244" t="e">
        <f>'Performance Framework '!#REF!</f>
        <v>#REF!</v>
      </c>
      <c r="B98" s="243" t="e">
        <f ca="1">INDIRECT(ADDRESS(MATCH(A98,CatCoverage!C:C,0),4,1,1,"CatCoverage"))</f>
        <v>#REF!</v>
      </c>
      <c r="C98" s="243" t="e">
        <f ca="1">INDIRECT(ADDRESS(MATCH(A98,CatCoverage!C:C,0),15,1,1,"CatCoverage"))</f>
        <v>#REF!</v>
      </c>
      <c r="D98" s="243" t="e">
        <f>'Performance Framework '!#REF!</f>
        <v>#REF!</v>
      </c>
      <c r="E98" s="243" t="e">
        <f>'Performance Framework '!#REF!</f>
        <v>#REF!</v>
      </c>
      <c r="F98" s="243" t="e">
        <f>'Performance Framework '!#REF!</f>
        <v>#REF!</v>
      </c>
      <c r="G98" s="243" t="e">
        <f>'Performance Framework '!#REF!</f>
        <v>#REF!</v>
      </c>
      <c r="H98" s="243">
        <f ca="1">IFERROR(INDIRECT(ADDRESS(MATCH(D98,CatIndDisaggrGrp!$A:$A,0),7,1,1,"CatIndDisaggrGrp")),0)</f>
        <v>0</v>
      </c>
      <c r="I98" s="243">
        <f ca="1">IFERROR(INDIRECT(ADDRESS(MATCH(E98,CatIndDisaggrGrp!$A:$A,0),7,1,1,"CatIndDisaggrGrp")),0)</f>
        <v>0</v>
      </c>
      <c r="J98" s="243">
        <f ca="1">IFERROR(INDIRECT(ADDRESS(MATCH(F98,CatIndDisaggrGrp!$A:$A,0),7,1,1,"CatIndDisaggrGrp")),0)</f>
        <v>0</v>
      </c>
      <c r="K98" s="243">
        <f ca="1">IFERROR(INDIRECT(ADDRESS(MATCH(G98,CatIndDisaggrGrp!$A:$A,0),7,1,1,"CatIndDisaggrGrp")),0)</f>
        <v>0</v>
      </c>
      <c r="L98" s="243">
        <f t="shared" ca="1" si="2"/>
        <v>0</v>
      </c>
      <c r="M98" s="245" t="str">
        <f t="shared" ca="1" si="3"/>
        <v/>
      </c>
    </row>
    <row r="99" spans="1:13" outlineLevel="1" x14ac:dyDescent="0.2">
      <c r="A99" s="244" t="e">
        <f>'Performance Framework '!#REF!</f>
        <v>#REF!</v>
      </c>
      <c r="B99" s="243" t="e">
        <f ca="1">INDIRECT(ADDRESS(MATCH(A99,CatCoverage!C:C,0),4,1,1,"CatCoverage"))</f>
        <v>#REF!</v>
      </c>
      <c r="C99" s="243" t="e">
        <f ca="1">INDIRECT(ADDRESS(MATCH(A99,CatCoverage!C:C,0),15,1,1,"CatCoverage"))</f>
        <v>#REF!</v>
      </c>
      <c r="D99" s="243" t="e">
        <f>'Performance Framework '!#REF!</f>
        <v>#REF!</v>
      </c>
      <c r="E99" s="243" t="e">
        <f>'Performance Framework '!#REF!</f>
        <v>#REF!</v>
      </c>
      <c r="F99" s="243" t="e">
        <f>'Performance Framework '!#REF!</f>
        <v>#REF!</v>
      </c>
      <c r="G99" s="243" t="e">
        <f>'Performance Framework '!#REF!</f>
        <v>#REF!</v>
      </c>
      <c r="H99" s="243">
        <f ca="1">IFERROR(INDIRECT(ADDRESS(MATCH(D99,CatIndDisaggrGrp!$A:$A,0),7,1,1,"CatIndDisaggrGrp")),0)</f>
        <v>0</v>
      </c>
      <c r="I99" s="243">
        <f ca="1">IFERROR(INDIRECT(ADDRESS(MATCH(E99,CatIndDisaggrGrp!$A:$A,0),7,1,1,"CatIndDisaggrGrp")),0)</f>
        <v>0</v>
      </c>
      <c r="J99" s="243">
        <f ca="1">IFERROR(INDIRECT(ADDRESS(MATCH(F99,CatIndDisaggrGrp!$A:$A,0),7,1,1,"CatIndDisaggrGrp")),0)</f>
        <v>0</v>
      </c>
      <c r="K99" s="243">
        <f ca="1">IFERROR(INDIRECT(ADDRESS(MATCH(G99,CatIndDisaggrGrp!$A:$A,0),7,1,1,"CatIndDisaggrGrp")),0)</f>
        <v>0</v>
      </c>
      <c r="L99" s="243">
        <f t="shared" ca="1" si="2"/>
        <v>0</v>
      </c>
      <c r="M99" s="245" t="str">
        <f t="shared" ca="1" si="3"/>
        <v/>
      </c>
    </row>
    <row r="100" spans="1:13" outlineLevel="1" x14ac:dyDescent="0.2">
      <c r="A100" s="244" t="e">
        <f>'Performance Framework '!#REF!</f>
        <v>#REF!</v>
      </c>
      <c r="B100" s="243" t="e">
        <f ca="1">INDIRECT(ADDRESS(MATCH(A100,CatCoverage!C:C,0),4,1,1,"CatCoverage"))</f>
        <v>#REF!</v>
      </c>
      <c r="C100" s="243" t="e">
        <f ca="1">INDIRECT(ADDRESS(MATCH(A100,CatCoverage!C:C,0),15,1,1,"CatCoverage"))</f>
        <v>#REF!</v>
      </c>
      <c r="D100" s="243" t="e">
        <f>'Performance Framework '!#REF!</f>
        <v>#REF!</v>
      </c>
      <c r="E100" s="243" t="e">
        <f>'Performance Framework '!#REF!</f>
        <v>#REF!</v>
      </c>
      <c r="F100" s="243" t="e">
        <f>'Performance Framework '!#REF!</f>
        <v>#REF!</v>
      </c>
      <c r="G100" s="243" t="e">
        <f>'Performance Framework '!#REF!</f>
        <v>#REF!</v>
      </c>
      <c r="H100" s="243">
        <f ca="1">IFERROR(INDIRECT(ADDRESS(MATCH(D100,CatIndDisaggrGrp!$A:$A,0),7,1,1,"CatIndDisaggrGrp")),0)</f>
        <v>0</v>
      </c>
      <c r="I100" s="243">
        <f ca="1">IFERROR(INDIRECT(ADDRESS(MATCH(E100,CatIndDisaggrGrp!$A:$A,0),7,1,1,"CatIndDisaggrGrp")),0)</f>
        <v>0</v>
      </c>
      <c r="J100" s="243">
        <f ca="1">IFERROR(INDIRECT(ADDRESS(MATCH(F100,CatIndDisaggrGrp!$A:$A,0),7,1,1,"CatIndDisaggrGrp")),0)</f>
        <v>0</v>
      </c>
      <c r="K100" s="243">
        <f ca="1">IFERROR(INDIRECT(ADDRESS(MATCH(G100,CatIndDisaggrGrp!$A:$A,0),7,1,1,"CatIndDisaggrGrp")),0)</f>
        <v>0</v>
      </c>
      <c r="L100" s="243">
        <f t="shared" ca="1" si="2"/>
        <v>0</v>
      </c>
      <c r="M100" s="245" t="str">
        <f t="shared" ca="1" si="3"/>
        <v/>
      </c>
    </row>
    <row r="101" spans="1:13" outlineLevel="1" x14ac:dyDescent="0.2">
      <c r="A101" s="244" t="e">
        <f>'Performance Framework '!#REF!</f>
        <v>#REF!</v>
      </c>
      <c r="B101" s="243" t="e">
        <f ca="1">INDIRECT(ADDRESS(MATCH(A101,CatCoverage!C:C,0),4,1,1,"CatCoverage"))</f>
        <v>#REF!</v>
      </c>
      <c r="C101" s="243" t="e">
        <f ca="1">INDIRECT(ADDRESS(MATCH(A101,CatCoverage!C:C,0),15,1,1,"CatCoverage"))</f>
        <v>#REF!</v>
      </c>
      <c r="D101" s="243" t="e">
        <f>'Performance Framework '!#REF!</f>
        <v>#REF!</v>
      </c>
      <c r="E101" s="243" t="e">
        <f>'Performance Framework '!#REF!</f>
        <v>#REF!</v>
      </c>
      <c r="F101" s="243" t="e">
        <f>'Performance Framework '!#REF!</f>
        <v>#REF!</v>
      </c>
      <c r="G101" s="243" t="e">
        <f>'Performance Framework '!#REF!</f>
        <v>#REF!</v>
      </c>
      <c r="H101" s="243">
        <f ca="1">IFERROR(INDIRECT(ADDRESS(MATCH(D101,CatIndDisaggrGrp!$A:$A,0),7,1,1,"CatIndDisaggrGrp")),0)</f>
        <v>0</v>
      </c>
      <c r="I101" s="243">
        <f ca="1">IFERROR(INDIRECT(ADDRESS(MATCH(E101,CatIndDisaggrGrp!$A:$A,0),7,1,1,"CatIndDisaggrGrp")),0)</f>
        <v>0</v>
      </c>
      <c r="J101" s="243">
        <f ca="1">IFERROR(INDIRECT(ADDRESS(MATCH(F101,CatIndDisaggrGrp!$A:$A,0),7,1,1,"CatIndDisaggrGrp")),0)</f>
        <v>0</v>
      </c>
      <c r="K101" s="243">
        <f ca="1">IFERROR(INDIRECT(ADDRESS(MATCH(G101,CatIndDisaggrGrp!$A:$A,0),7,1,1,"CatIndDisaggrGrp")),0)</f>
        <v>0</v>
      </c>
      <c r="L101" s="243">
        <f t="shared" ca="1" si="2"/>
        <v>0</v>
      </c>
      <c r="M101" s="245" t="str">
        <f t="shared" ca="1" si="3"/>
        <v/>
      </c>
    </row>
    <row r="102" spans="1:13" outlineLevel="1" x14ac:dyDescent="0.2">
      <c r="A102" s="244" t="e">
        <f>'Performance Framework '!#REF!</f>
        <v>#REF!</v>
      </c>
      <c r="B102" s="243" t="e">
        <f ca="1">INDIRECT(ADDRESS(MATCH(A102,CatCoverage!C:C,0),4,1,1,"CatCoverage"))</f>
        <v>#REF!</v>
      </c>
      <c r="C102" s="243" t="e">
        <f ca="1">INDIRECT(ADDRESS(MATCH(A102,CatCoverage!C:C,0),15,1,1,"CatCoverage"))</f>
        <v>#REF!</v>
      </c>
      <c r="D102" s="243" t="e">
        <f>'Performance Framework '!#REF!</f>
        <v>#REF!</v>
      </c>
      <c r="E102" s="243" t="e">
        <f>'Performance Framework '!#REF!</f>
        <v>#REF!</v>
      </c>
      <c r="F102" s="243" t="e">
        <f>'Performance Framework '!#REF!</f>
        <v>#REF!</v>
      </c>
      <c r="G102" s="243" t="e">
        <f>'Performance Framework '!#REF!</f>
        <v>#REF!</v>
      </c>
      <c r="H102" s="243">
        <f ca="1">IFERROR(INDIRECT(ADDRESS(MATCH(D102,CatIndDisaggrGrp!$A:$A,0),7,1,1,"CatIndDisaggrGrp")),0)</f>
        <v>0</v>
      </c>
      <c r="I102" s="243">
        <f ca="1">IFERROR(INDIRECT(ADDRESS(MATCH(E102,CatIndDisaggrGrp!$A:$A,0),7,1,1,"CatIndDisaggrGrp")),0)</f>
        <v>0</v>
      </c>
      <c r="J102" s="243">
        <f ca="1">IFERROR(INDIRECT(ADDRESS(MATCH(F102,CatIndDisaggrGrp!$A:$A,0),7,1,1,"CatIndDisaggrGrp")),0)</f>
        <v>0</v>
      </c>
      <c r="K102" s="243">
        <f ca="1">IFERROR(INDIRECT(ADDRESS(MATCH(G102,CatIndDisaggrGrp!$A:$A,0),7,1,1,"CatIndDisaggrGrp")),0)</f>
        <v>0</v>
      </c>
      <c r="L102" s="243">
        <f t="shared" ca="1" si="2"/>
        <v>0</v>
      </c>
      <c r="M102" s="245" t="str">
        <f t="shared" ca="1" si="3"/>
        <v/>
      </c>
    </row>
    <row r="103" spans="1:13" outlineLevel="1" x14ac:dyDescent="0.2">
      <c r="A103" s="244" t="e">
        <f>'Performance Framework '!#REF!</f>
        <v>#REF!</v>
      </c>
      <c r="B103" s="243" t="e">
        <f ca="1">INDIRECT(ADDRESS(MATCH(A103,CatCoverage!C:C,0),4,1,1,"CatCoverage"))</f>
        <v>#REF!</v>
      </c>
      <c r="C103" s="243" t="e">
        <f ca="1">INDIRECT(ADDRESS(MATCH(A103,CatCoverage!C:C,0),15,1,1,"CatCoverage"))</f>
        <v>#REF!</v>
      </c>
      <c r="D103" s="243" t="e">
        <f>'Performance Framework '!#REF!</f>
        <v>#REF!</v>
      </c>
      <c r="E103" s="243" t="e">
        <f>'Performance Framework '!#REF!</f>
        <v>#REF!</v>
      </c>
      <c r="F103" s="243" t="e">
        <f>'Performance Framework '!#REF!</f>
        <v>#REF!</v>
      </c>
      <c r="G103" s="243" t="e">
        <f>'Performance Framework '!#REF!</f>
        <v>#REF!</v>
      </c>
      <c r="H103" s="243">
        <f ca="1">IFERROR(INDIRECT(ADDRESS(MATCH(D103,CatIndDisaggrGrp!$A:$A,0),7,1,1,"CatIndDisaggrGrp")),0)</f>
        <v>0</v>
      </c>
      <c r="I103" s="243">
        <f ca="1">IFERROR(INDIRECT(ADDRESS(MATCH(E103,CatIndDisaggrGrp!$A:$A,0),7,1,1,"CatIndDisaggrGrp")),0)</f>
        <v>0</v>
      </c>
      <c r="J103" s="243">
        <f ca="1">IFERROR(INDIRECT(ADDRESS(MATCH(F103,CatIndDisaggrGrp!$A:$A,0),7,1,1,"CatIndDisaggrGrp")),0)</f>
        <v>0</v>
      </c>
      <c r="K103" s="243">
        <f ca="1">IFERROR(INDIRECT(ADDRESS(MATCH(G103,CatIndDisaggrGrp!$A:$A,0),7,1,1,"CatIndDisaggrGrp")),0)</f>
        <v>0</v>
      </c>
      <c r="L103" s="243">
        <f t="shared" ca="1" si="2"/>
        <v>0</v>
      </c>
      <c r="M103" s="245" t="str">
        <f t="shared" ca="1" si="3"/>
        <v/>
      </c>
    </row>
    <row r="104" spans="1:13" outlineLevel="1" x14ac:dyDescent="0.2">
      <c r="A104" s="244" t="e">
        <f>'Performance Framework '!#REF!</f>
        <v>#REF!</v>
      </c>
      <c r="B104" s="243" t="e">
        <f ca="1">INDIRECT(ADDRESS(MATCH(A104,CatCoverage!C:C,0),4,1,1,"CatCoverage"))</f>
        <v>#REF!</v>
      </c>
      <c r="C104" s="243" t="e">
        <f ca="1">INDIRECT(ADDRESS(MATCH(A104,CatCoverage!C:C,0),15,1,1,"CatCoverage"))</f>
        <v>#REF!</v>
      </c>
      <c r="D104" s="243" t="e">
        <f>'Performance Framework '!#REF!</f>
        <v>#REF!</v>
      </c>
      <c r="E104" s="243" t="e">
        <f>'Performance Framework '!#REF!</f>
        <v>#REF!</v>
      </c>
      <c r="F104" s="243" t="e">
        <f>'Performance Framework '!#REF!</f>
        <v>#REF!</v>
      </c>
      <c r="G104" s="243" t="e">
        <f>'Performance Framework '!#REF!</f>
        <v>#REF!</v>
      </c>
      <c r="H104" s="243">
        <f ca="1">IFERROR(INDIRECT(ADDRESS(MATCH(D104,CatIndDisaggrGrp!$A:$A,0),7,1,1,"CatIndDisaggrGrp")),0)</f>
        <v>0</v>
      </c>
      <c r="I104" s="243">
        <f ca="1">IFERROR(INDIRECT(ADDRESS(MATCH(E104,CatIndDisaggrGrp!$A:$A,0),7,1,1,"CatIndDisaggrGrp")),0)</f>
        <v>0</v>
      </c>
      <c r="J104" s="243">
        <f ca="1">IFERROR(INDIRECT(ADDRESS(MATCH(F104,CatIndDisaggrGrp!$A:$A,0),7,1,1,"CatIndDisaggrGrp")),0)</f>
        <v>0</v>
      </c>
      <c r="K104" s="243">
        <f ca="1">IFERROR(INDIRECT(ADDRESS(MATCH(G104,CatIndDisaggrGrp!$A:$A,0),7,1,1,"CatIndDisaggrGrp")),0)</f>
        <v>0</v>
      </c>
      <c r="L104" s="243">
        <f t="shared" ca="1" si="2"/>
        <v>0</v>
      </c>
      <c r="M104" s="245" t="str">
        <f t="shared" ca="1" si="3"/>
        <v/>
      </c>
    </row>
    <row r="105" spans="1:13" outlineLevel="1" x14ac:dyDescent="0.2">
      <c r="A105" s="244" t="e">
        <f>'Performance Framework '!#REF!</f>
        <v>#REF!</v>
      </c>
      <c r="B105" s="243" t="e">
        <f ca="1">INDIRECT(ADDRESS(MATCH(A105,CatCoverage!C:C,0),4,1,1,"CatCoverage"))</f>
        <v>#REF!</v>
      </c>
      <c r="C105" s="243" t="e">
        <f ca="1">INDIRECT(ADDRESS(MATCH(A105,CatCoverage!C:C,0),15,1,1,"CatCoverage"))</f>
        <v>#REF!</v>
      </c>
      <c r="D105" s="243" t="e">
        <f>'Performance Framework '!#REF!</f>
        <v>#REF!</v>
      </c>
      <c r="E105" s="243" t="e">
        <f>'Performance Framework '!#REF!</f>
        <v>#REF!</v>
      </c>
      <c r="F105" s="243" t="e">
        <f>'Performance Framework '!#REF!</f>
        <v>#REF!</v>
      </c>
      <c r="G105" s="243" t="e">
        <f>'Performance Framework '!#REF!</f>
        <v>#REF!</v>
      </c>
      <c r="H105" s="243">
        <f ca="1">IFERROR(INDIRECT(ADDRESS(MATCH(D105,CatIndDisaggrGrp!$A:$A,0),7,1,1,"CatIndDisaggrGrp")),0)</f>
        <v>0</v>
      </c>
      <c r="I105" s="243">
        <f ca="1">IFERROR(INDIRECT(ADDRESS(MATCH(E105,CatIndDisaggrGrp!$A:$A,0),7,1,1,"CatIndDisaggrGrp")),0)</f>
        <v>0</v>
      </c>
      <c r="J105" s="243">
        <f ca="1">IFERROR(INDIRECT(ADDRESS(MATCH(F105,CatIndDisaggrGrp!$A:$A,0),7,1,1,"CatIndDisaggrGrp")),0)</f>
        <v>0</v>
      </c>
      <c r="K105" s="243">
        <f ca="1">IFERROR(INDIRECT(ADDRESS(MATCH(G105,CatIndDisaggrGrp!$A:$A,0),7,1,1,"CatIndDisaggrGrp")),0)</f>
        <v>0</v>
      </c>
      <c r="L105" s="243">
        <f t="shared" ca="1" si="2"/>
        <v>0</v>
      </c>
      <c r="M105" s="245" t="str">
        <f t="shared" ca="1" si="3"/>
        <v/>
      </c>
    </row>
    <row r="106" spans="1:13" outlineLevel="1" x14ac:dyDescent="0.2">
      <c r="A106" s="244" t="e">
        <f>'Performance Framework '!#REF!</f>
        <v>#REF!</v>
      </c>
      <c r="B106" s="243" t="e">
        <f ca="1">INDIRECT(ADDRESS(MATCH(A106,CatCoverage!C:C,0),4,1,1,"CatCoverage"))</f>
        <v>#REF!</v>
      </c>
      <c r="C106" s="243" t="e">
        <f ca="1">INDIRECT(ADDRESS(MATCH(A106,CatCoverage!C:C,0),15,1,1,"CatCoverage"))</f>
        <v>#REF!</v>
      </c>
      <c r="D106" s="243" t="e">
        <f>'Performance Framework '!#REF!</f>
        <v>#REF!</v>
      </c>
      <c r="E106" s="243" t="e">
        <f>'Performance Framework '!#REF!</f>
        <v>#REF!</v>
      </c>
      <c r="F106" s="243" t="e">
        <f>'Performance Framework '!#REF!</f>
        <v>#REF!</v>
      </c>
      <c r="G106" s="243" t="e">
        <f>'Performance Framework '!#REF!</f>
        <v>#REF!</v>
      </c>
      <c r="H106" s="243">
        <f ca="1">IFERROR(INDIRECT(ADDRESS(MATCH(D106,CatIndDisaggrGrp!$A:$A,0),7,1,1,"CatIndDisaggrGrp")),0)</f>
        <v>0</v>
      </c>
      <c r="I106" s="243">
        <f ca="1">IFERROR(INDIRECT(ADDRESS(MATCH(E106,CatIndDisaggrGrp!$A:$A,0),7,1,1,"CatIndDisaggrGrp")),0)</f>
        <v>0</v>
      </c>
      <c r="J106" s="243">
        <f ca="1">IFERROR(INDIRECT(ADDRESS(MATCH(F106,CatIndDisaggrGrp!$A:$A,0),7,1,1,"CatIndDisaggrGrp")),0)</f>
        <v>0</v>
      </c>
      <c r="K106" s="243">
        <f ca="1">IFERROR(INDIRECT(ADDRESS(MATCH(G106,CatIndDisaggrGrp!$A:$A,0),7,1,1,"CatIndDisaggrGrp")),0)</f>
        <v>0</v>
      </c>
      <c r="L106" s="243">
        <f t="shared" ca="1" si="2"/>
        <v>0</v>
      </c>
      <c r="M106" s="245" t="str">
        <f t="shared" ca="1" si="3"/>
        <v/>
      </c>
    </row>
    <row r="107" spans="1:13" outlineLevel="1" x14ac:dyDescent="0.2">
      <c r="A107" s="244" t="e">
        <f>'Performance Framework '!#REF!</f>
        <v>#REF!</v>
      </c>
      <c r="B107" s="243" t="e">
        <f ca="1">INDIRECT(ADDRESS(MATCH(A107,CatCoverage!C:C,0),4,1,1,"CatCoverage"))</f>
        <v>#REF!</v>
      </c>
      <c r="C107" s="243" t="e">
        <f ca="1">INDIRECT(ADDRESS(MATCH(A107,CatCoverage!C:C,0),15,1,1,"CatCoverage"))</f>
        <v>#REF!</v>
      </c>
      <c r="D107" s="243" t="e">
        <f>'Performance Framework '!#REF!</f>
        <v>#REF!</v>
      </c>
      <c r="E107" s="243" t="e">
        <f>'Performance Framework '!#REF!</f>
        <v>#REF!</v>
      </c>
      <c r="F107" s="243" t="e">
        <f>'Performance Framework '!#REF!</f>
        <v>#REF!</v>
      </c>
      <c r="G107" s="243" t="e">
        <f>'Performance Framework '!#REF!</f>
        <v>#REF!</v>
      </c>
      <c r="H107" s="243">
        <f ca="1">IFERROR(INDIRECT(ADDRESS(MATCH(D107,CatIndDisaggrGrp!$A:$A,0),7,1,1,"CatIndDisaggrGrp")),0)</f>
        <v>0</v>
      </c>
      <c r="I107" s="243">
        <f ca="1">IFERROR(INDIRECT(ADDRESS(MATCH(E107,CatIndDisaggrGrp!$A:$A,0),7,1,1,"CatIndDisaggrGrp")),0)</f>
        <v>0</v>
      </c>
      <c r="J107" s="243">
        <f ca="1">IFERROR(INDIRECT(ADDRESS(MATCH(F107,CatIndDisaggrGrp!$A:$A,0),7,1,1,"CatIndDisaggrGrp")),0)</f>
        <v>0</v>
      </c>
      <c r="K107" s="243">
        <f ca="1">IFERROR(INDIRECT(ADDRESS(MATCH(G107,CatIndDisaggrGrp!$A:$A,0),7,1,1,"CatIndDisaggrGrp")),0)</f>
        <v>0</v>
      </c>
      <c r="L107" s="243">
        <f t="shared" ca="1" si="2"/>
        <v>0</v>
      </c>
      <c r="M107" s="245" t="str">
        <f t="shared" ca="1" si="3"/>
        <v/>
      </c>
    </row>
    <row r="108" spans="1:13" outlineLevel="1" x14ac:dyDescent="0.2">
      <c r="A108" s="244" t="e">
        <f>'Performance Framework '!#REF!</f>
        <v>#REF!</v>
      </c>
      <c r="B108" s="243" t="e">
        <f ca="1">INDIRECT(ADDRESS(MATCH(A108,CatCoverage!C:C,0),4,1,1,"CatCoverage"))</f>
        <v>#REF!</v>
      </c>
      <c r="C108" s="243" t="e">
        <f ca="1">INDIRECT(ADDRESS(MATCH(A108,CatCoverage!C:C,0),15,1,1,"CatCoverage"))</f>
        <v>#REF!</v>
      </c>
      <c r="D108" s="243" t="e">
        <f>'Performance Framework '!#REF!</f>
        <v>#REF!</v>
      </c>
      <c r="E108" s="243" t="e">
        <f>'Performance Framework '!#REF!</f>
        <v>#REF!</v>
      </c>
      <c r="F108" s="243" t="e">
        <f>'Performance Framework '!#REF!</f>
        <v>#REF!</v>
      </c>
      <c r="G108" s="243" t="e">
        <f>'Performance Framework '!#REF!</f>
        <v>#REF!</v>
      </c>
      <c r="H108" s="243">
        <f ca="1">IFERROR(INDIRECT(ADDRESS(MATCH(D108,CatIndDisaggrGrp!$A:$A,0),7,1,1,"CatIndDisaggrGrp")),0)</f>
        <v>0</v>
      </c>
      <c r="I108" s="243">
        <f ca="1">IFERROR(INDIRECT(ADDRESS(MATCH(E108,CatIndDisaggrGrp!$A:$A,0),7,1,1,"CatIndDisaggrGrp")),0)</f>
        <v>0</v>
      </c>
      <c r="J108" s="243">
        <f ca="1">IFERROR(INDIRECT(ADDRESS(MATCH(F108,CatIndDisaggrGrp!$A:$A,0),7,1,1,"CatIndDisaggrGrp")),0)</f>
        <v>0</v>
      </c>
      <c r="K108" s="243">
        <f ca="1">IFERROR(INDIRECT(ADDRESS(MATCH(G108,CatIndDisaggrGrp!$A:$A,0),7,1,1,"CatIndDisaggrGrp")),0)</f>
        <v>0</v>
      </c>
      <c r="L108" s="243">
        <f t="shared" ca="1" si="2"/>
        <v>0</v>
      </c>
      <c r="M108" s="245" t="str">
        <f t="shared" ca="1" si="3"/>
        <v/>
      </c>
    </row>
    <row r="109" spans="1:13" outlineLevel="1" x14ac:dyDescent="0.2">
      <c r="A109" s="244" t="e">
        <f>'Performance Framework '!#REF!</f>
        <v>#REF!</v>
      </c>
      <c r="B109" s="243" t="e">
        <f ca="1">INDIRECT(ADDRESS(MATCH(A109,CatCoverage!C:C,0),4,1,1,"CatCoverage"))</f>
        <v>#REF!</v>
      </c>
      <c r="C109" s="243" t="e">
        <f ca="1">INDIRECT(ADDRESS(MATCH(A109,CatCoverage!C:C,0),15,1,1,"CatCoverage"))</f>
        <v>#REF!</v>
      </c>
      <c r="D109" s="243" t="e">
        <f>'Performance Framework '!#REF!</f>
        <v>#REF!</v>
      </c>
      <c r="E109" s="243" t="e">
        <f>'Performance Framework '!#REF!</f>
        <v>#REF!</v>
      </c>
      <c r="F109" s="243" t="e">
        <f>'Performance Framework '!#REF!</f>
        <v>#REF!</v>
      </c>
      <c r="G109" s="243" t="e">
        <f>'Performance Framework '!#REF!</f>
        <v>#REF!</v>
      </c>
      <c r="H109" s="243">
        <f ca="1">IFERROR(INDIRECT(ADDRESS(MATCH(D109,CatIndDisaggrGrp!$A:$A,0),7,1,1,"CatIndDisaggrGrp")),0)</f>
        <v>0</v>
      </c>
      <c r="I109" s="243">
        <f ca="1">IFERROR(INDIRECT(ADDRESS(MATCH(E109,CatIndDisaggrGrp!$A:$A,0),7,1,1,"CatIndDisaggrGrp")),0)</f>
        <v>0</v>
      </c>
      <c r="J109" s="243">
        <f ca="1">IFERROR(INDIRECT(ADDRESS(MATCH(F109,CatIndDisaggrGrp!$A:$A,0),7,1,1,"CatIndDisaggrGrp")),0)</f>
        <v>0</v>
      </c>
      <c r="K109" s="243">
        <f ca="1">IFERROR(INDIRECT(ADDRESS(MATCH(G109,CatIndDisaggrGrp!$A:$A,0),7,1,1,"CatIndDisaggrGrp")),0)</f>
        <v>0</v>
      </c>
      <c r="L109" s="243">
        <f t="shared" ca="1" si="2"/>
        <v>0</v>
      </c>
      <c r="M109" s="245" t="str">
        <f t="shared" ca="1" si="3"/>
        <v/>
      </c>
    </row>
    <row r="110" spans="1:13" outlineLevel="1" x14ac:dyDescent="0.2">
      <c r="A110" s="244" t="e">
        <f>'Performance Framework '!#REF!</f>
        <v>#REF!</v>
      </c>
      <c r="B110" s="243" t="e">
        <f ca="1">INDIRECT(ADDRESS(MATCH(A110,CatCoverage!C:C,0),4,1,1,"CatCoverage"))</f>
        <v>#REF!</v>
      </c>
      <c r="C110" s="243" t="e">
        <f ca="1">INDIRECT(ADDRESS(MATCH(A110,CatCoverage!C:C,0),15,1,1,"CatCoverage"))</f>
        <v>#REF!</v>
      </c>
      <c r="D110" s="243" t="e">
        <f>'Performance Framework '!#REF!</f>
        <v>#REF!</v>
      </c>
      <c r="E110" s="243" t="e">
        <f>'Performance Framework '!#REF!</f>
        <v>#REF!</v>
      </c>
      <c r="F110" s="243" t="e">
        <f>'Performance Framework '!#REF!</f>
        <v>#REF!</v>
      </c>
      <c r="G110" s="243" t="e">
        <f>'Performance Framework '!#REF!</f>
        <v>#REF!</v>
      </c>
      <c r="H110" s="243">
        <f ca="1">IFERROR(INDIRECT(ADDRESS(MATCH(D110,CatIndDisaggrGrp!$A:$A,0),7,1,1,"CatIndDisaggrGrp")),0)</f>
        <v>0</v>
      </c>
      <c r="I110" s="243">
        <f ca="1">IFERROR(INDIRECT(ADDRESS(MATCH(E110,CatIndDisaggrGrp!$A:$A,0),7,1,1,"CatIndDisaggrGrp")),0)</f>
        <v>0</v>
      </c>
      <c r="J110" s="243">
        <f ca="1">IFERROR(INDIRECT(ADDRESS(MATCH(F110,CatIndDisaggrGrp!$A:$A,0),7,1,1,"CatIndDisaggrGrp")),0)</f>
        <v>0</v>
      </c>
      <c r="K110" s="243">
        <f ca="1">IFERROR(INDIRECT(ADDRESS(MATCH(G110,CatIndDisaggrGrp!$A:$A,0),7,1,1,"CatIndDisaggrGrp")),0)</f>
        <v>0</v>
      </c>
      <c r="L110" s="243">
        <f t="shared" ca="1" si="2"/>
        <v>0</v>
      </c>
      <c r="M110" s="245" t="str">
        <f t="shared" ca="1" si="3"/>
        <v/>
      </c>
    </row>
    <row r="111" spans="1:13" outlineLevel="1" x14ac:dyDescent="0.2">
      <c r="A111" s="244" t="e">
        <f>'Performance Framework '!#REF!</f>
        <v>#REF!</v>
      </c>
      <c r="B111" s="243" t="e">
        <f ca="1">INDIRECT(ADDRESS(MATCH(A111,CatCoverage!C:C,0),4,1,1,"CatCoverage"))</f>
        <v>#REF!</v>
      </c>
      <c r="C111" s="243" t="e">
        <f ca="1">INDIRECT(ADDRESS(MATCH(A111,CatCoverage!C:C,0),15,1,1,"CatCoverage"))</f>
        <v>#REF!</v>
      </c>
      <c r="D111" s="243" t="e">
        <f>'Performance Framework '!#REF!</f>
        <v>#REF!</v>
      </c>
      <c r="E111" s="243" t="e">
        <f>'Performance Framework '!#REF!</f>
        <v>#REF!</v>
      </c>
      <c r="F111" s="243" t="e">
        <f>'Performance Framework '!#REF!</f>
        <v>#REF!</v>
      </c>
      <c r="G111" s="243" t="e">
        <f>'Performance Framework '!#REF!</f>
        <v>#REF!</v>
      </c>
      <c r="H111" s="243">
        <f ca="1">IFERROR(INDIRECT(ADDRESS(MATCH(D111,CatIndDisaggrGrp!$A:$A,0),7,1,1,"CatIndDisaggrGrp")),0)</f>
        <v>0</v>
      </c>
      <c r="I111" s="243">
        <f ca="1">IFERROR(INDIRECT(ADDRESS(MATCH(E111,CatIndDisaggrGrp!$A:$A,0),7,1,1,"CatIndDisaggrGrp")),0)</f>
        <v>0</v>
      </c>
      <c r="J111" s="243">
        <f ca="1">IFERROR(INDIRECT(ADDRESS(MATCH(F111,CatIndDisaggrGrp!$A:$A,0),7,1,1,"CatIndDisaggrGrp")),0)</f>
        <v>0</v>
      </c>
      <c r="K111" s="243">
        <f ca="1">IFERROR(INDIRECT(ADDRESS(MATCH(G111,CatIndDisaggrGrp!$A:$A,0),7,1,1,"CatIndDisaggrGrp")),0)</f>
        <v>0</v>
      </c>
      <c r="L111" s="243">
        <f t="shared" ca="1" si="2"/>
        <v>0</v>
      </c>
      <c r="M111" s="245" t="str">
        <f t="shared" ca="1" si="3"/>
        <v/>
      </c>
    </row>
    <row r="112" spans="1:13" outlineLevel="1" x14ac:dyDescent="0.2">
      <c r="A112" s="244" t="e">
        <f>'Performance Framework '!#REF!</f>
        <v>#REF!</v>
      </c>
      <c r="B112" s="243" t="e">
        <f ca="1">INDIRECT(ADDRESS(MATCH(A112,CatCoverage!C:C,0),4,1,1,"CatCoverage"))</f>
        <v>#REF!</v>
      </c>
      <c r="C112" s="243" t="e">
        <f ca="1">INDIRECT(ADDRESS(MATCH(A112,CatCoverage!C:C,0),15,1,1,"CatCoverage"))</f>
        <v>#REF!</v>
      </c>
      <c r="D112" s="243" t="e">
        <f>'Performance Framework '!#REF!</f>
        <v>#REF!</v>
      </c>
      <c r="E112" s="243" t="e">
        <f>'Performance Framework '!#REF!</f>
        <v>#REF!</v>
      </c>
      <c r="F112" s="243" t="e">
        <f>'Performance Framework '!#REF!</f>
        <v>#REF!</v>
      </c>
      <c r="G112" s="243" t="e">
        <f>'Performance Framework '!#REF!</f>
        <v>#REF!</v>
      </c>
      <c r="H112" s="243">
        <f ca="1">IFERROR(INDIRECT(ADDRESS(MATCH(D112,CatIndDisaggrGrp!$A:$A,0),7,1,1,"CatIndDisaggrGrp")),0)</f>
        <v>0</v>
      </c>
      <c r="I112" s="243">
        <f ca="1">IFERROR(INDIRECT(ADDRESS(MATCH(E112,CatIndDisaggrGrp!$A:$A,0),7,1,1,"CatIndDisaggrGrp")),0)</f>
        <v>0</v>
      </c>
      <c r="J112" s="243">
        <f ca="1">IFERROR(INDIRECT(ADDRESS(MATCH(F112,CatIndDisaggrGrp!$A:$A,0),7,1,1,"CatIndDisaggrGrp")),0)</f>
        <v>0</v>
      </c>
      <c r="K112" s="243">
        <f ca="1">IFERROR(INDIRECT(ADDRESS(MATCH(G112,CatIndDisaggrGrp!$A:$A,0),7,1,1,"CatIndDisaggrGrp")),0)</f>
        <v>0</v>
      </c>
      <c r="L112" s="243">
        <f t="shared" ca="1" si="2"/>
        <v>0</v>
      </c>
      <c r="M112" s="245" t="str">
        <f t="shared" ca="1" si="3"/>
        <v/>
      </c>
    </row>
    <row r="113" spans="1:13" outlineLevel="1" x14ac:dyDescent="0.2">
      <c r="A113" s="244" t="e">
        <f>'Performance Framework '!#REF!</f>
        <v>#REF!</v>
      </c>
      <c r="B113" s="243" t="e">
        <f ca="1">INDIRECT(ADDRESS(MATCH(A113,CatCoverage!C:C,0),4,1,1,"CatCoverage"))</f>
        <v>#REF!</v>
      </c>
      <c r="C113" s="243" t="e">
        <f ca="1">INDIRECT(ADDRESS(MATCH(A113,CatCoverage!C:C,0),15,1,1,"CatCoverage"))</f>
        <v>#REF!</v>
      </c>
      <c r="D113" s="243" t="e">
        <f>'Performance Framework '!#REF!</f>
        <v>#REF!</v>
      </c>
      <c r="E113" s="243" t="e">
        <f>'Performance Framework '!#REF!</f>
        <v>#REF!</v>
      </c>
      <c r="F113" s="243" t="e">
        <f>'Performance Framework '!#REF!</f>
        <v>#REF!</v>
      </c>
      <c r="G113" s="243" t="e">
        <f>'Performance Framework '!#REF!</f>
        <v>#REF!</v>
      </c>
      <c r="H113" s="243">
        <f ca="1">IFERROR(INDIRECT(ADDRESS(MATCH(D113,CatIndDisaggrGrp!$A:$A,0),7,1,1,"CatIndDisaggrGrp")),0)</f>
        <v>0</v>
      </c>
      <c r="I113" s="243">
        <f ca="1">IFERROR(INDIRECT(ADDRESS(MATCH(E113,CatIndDisaggrGrp!$A:$A,0),7,1,1,"CatIndDisaggrGrp")),0)</f>
        <v>0</v>
      </c>
      <c r="J113" s="243">
        <f ca="1">IFERROR(INDIRECT(ADDRESS(MATCH(F113,CatIndDisaggrGrp!$A:$A,0),7,1,1,"CatIndDisaggrGrp")),0)</f>
        <v>0</v>
      </c>
      <c r="K113" s="243">
        <f ca="1">IFERROR(INDIRECT(ADDRESS(MATCH(G113,CatIndDisaggrGrp!$A:$A,0),7,1,1,"CatIndDisaggrGrp")),0)</f>
        <v>0</v>
      </c>
      <c r="L113" s="243">
        <f t="shared" ca="1" si="2"/>
        <v>0</v>
      </c>
      <c r="M113" s="245" t="str">
        <f t="shared" ca="1" si="3"/>
        <v/>
      </c>
    </row>
    <row r="114" spans="1:13" outlineLevel="1" x14ac:dyDescent="0.2">
      <c r="A114" s="244" t="e">
        <f>'Performance Framework '!#REF!</f>
        <v>#REF!</v>
      </c>
      <c r="B114" s="243" t="e">
        <f ca="1">INDIRECT(ADDRESS(MATCH(A114,CatCoverage!C:C,0),4,1,1,"CatCoverage"))</f>
        <v>#REF!</v>
      </c>
      <c r="C114" s="243" t="e">
        <f ca="1">INDIRECT(ADDRESS(MATCH(A114,CatCoverage!C:C,0),15,1,1,"CatCoverage"))</f>
        <v>#REF!</v>
      </c>
      <c r="D114" s="243" t="e">
        <f>'Performance Framework '!#REF!</f>
        <v>#REF!</v>
      </c>
      <c r="E114" s="243" t="e">
        <f>'Performance Framework '!#REF!</f>
        <v>#REF!</v>
      </c>
      <c r="F114" s="243" t="e">
        <f>'Performance Framework '!#REF!</f>
        <v>#REF!</v>
      </c>
      <c r="G114" s="243" t="e">
        <f>'Performance Framework '!#REF!</f>
        <v>#REF!</v>
      </c>
      <c r="H114" s="243">
        <f ca="1">IFERROR(INDIRECT(ADDRESS(MATCH(D114,CatIndDisaggrGrp!$A:$A,0),7,1,1,"CatIndDisaggrGrp")),0)</f>
        <v>0</v>
      </c>
      <c r="I114" s="243">
        <f ca="1">IFERROR(INDIRECT(ADDRESS(MATCH(E114,CatIndDisaggrGrp!$A:$A,0),7,1,1,"CatIndDisaggrGrp")),0)</f>
        <v>0</v>
      </c>
      <c r="J114" s="243">
        <f ca="1">IFERROR(INDIRECT(ADDRESS(MATCH(F114,CatIndDisaggrGrp!$A:$A,0),7,1,1,"CatIndDisaggrGrp")),0)</f>
        <v>0</v>
      </c>
      <c r="K114" s="243">
        <f ca="1">IFERROR(INDIRECT(ADDRESS(MATCH(G114,CatIndDisaggrGrp!$A:$A,0),7,1,1,"CatIndDisaggrGrp")),0)</f>
        <v>0</v>
      </c>
      <c r="L114" s="243">
        <f t="shared" ca="1" si="2"/>
        <v>0</v>
      </c>
      <c r="M114" s="245" t="str">
        <f t="shared" ca="1" si="3"/>
        <v/>
      </c>
    </row>
    <row r="115" spans="1:13" outlineLevel="1" x14ac:dyDescent="0.2">
      <c r="A115" s="244" t="e">
        <f>'Performance Framework '!#REF!</f>
        <v>#REF!</v>
      </c>
      <c r="B115" s="243" t="e">
        <f ca="1">INDIRECT(ADDRESS(MATCH(A115,CatCoverage!C:C,0),4,1,1,"CatCoverage"))</f>
        <v>#REF!</v>
      </c>
      <c r="C115" s="243" t="e">
        <f ca="1">INDIRECT(ADDRESS(MATCH(A115,CatCoverage!C:C,0),15,1,1,"CatCoverage"))</f>
        <v>#REF!</v>
      </c>
      <c r="D115" s="243" t="e">
        <f>'Performance Framework '!#REF!</f>
        <v>#REF!</v>
      </c>
      <c r="E115" s="243" t="e">
        <f>'Performance Framework '!#REF!</f>
        <v>#REF!</v>
      </c>
      <c r="F115" s="243" t="e">
        <f>'Performance Framework '!#REF!</f>
        <v>#REF!</v>
      </c>
      <c r="G115" s="243" t="e">
        <f>'Performance Framework '!#REF!</f>
        <v>#REF!</v>
      </c>
      <c r="H115" s="243">
        <f ca="1">IFERROR(INDIRECT(ADDRESS(MATCH(D115,CatIndDisaggrGrp!$A:$A,0),7,1,1,"CatIndDisaggrGrp")),0)</f>
        <v>0</v>
      </c>
      <c r="I115" s="243">
        <f ca="1">IFERROR(INDIRECT(ADDRESS(MATCH(E115,CatIndDisaggrGrp!$A:$A,0),7,1,1,"CatIndDisaggrGrp")),0)</f>
        <v>0</v>
      </c>
      <c r="J115" s="243">
        <f ca="1">IFERROR(INDIRECT(ADDRESS(MATCH(F115,CatIndDisaggrGrp!$A:$A,0),7,1,1,"CatIndDisaggrGrp")),0)</f>
        <v>0</v>
      </c>
      <c r="K115" s="243">
        <f ca="1">IFERROR(INDIRECT(ADDRESS(MATCH(G115,CatIndDisaggrGrp!$A:$A,0),7,1,1,"CatIndDisaggrGrp")),0)</f>
        <v>0</v>
      </c>
      <c r="L115" s="243">
        <f t="shared" ca="1" si="2"/>
        <v>0</v>
      </c>
      <c r="M115" s="245" t="str">
        <f t="shared" ca="1" si="3"/>
        <v/>
      </c>
    </row>
    <row r="116" spans="1:13" outlineLevel="1" x14ac:dyDescent="0.2">
      <c r="A116" s="244" t="e">
        <f>'Performance Framework '!#REF!</f>
        <v>#REF!</v>
      </c>
      <c r="B116" s="243" t="e">
        <f ca="1">INDIRECT(ADDRESS(MATCH(A116,CatCoverage!C:C,0),4,1,1,"CatCoverage"))</f>
        <v>#REF!</v>
      </c>
      <c r="C116" s="243" t="e">
        <f ca="1">INDIRECT(ADDRESS(MATCH(A116,CatCoverage!C:C,0),15,1,1,"CatCoverage"))</f>
        <v>#REF!</v>
      </c>
      <c r="D116" s="243" t="e">
        <f>'Performance Framework '!#REF!</f>
        <v>#REF!</v>
      </c>
      <c r="E116" s="243" t="e">
        <f>'Performance Framework '!#REF!</f>
        <v>#REF!</v>
      </c>
      <c r="F116" s="243" t="e">
        <f>'Performance Framework '!#REF!</f>
        <v>#REF!</v>
      </c>
      <c r="G116" s="243" t="e">
        <f>'Performance Framework '!#REF!</f>
        <v>#REF!</v>
      </c>
      <c r="H116" s="243">
        <f ca="1">IFERROR(INDIRECT(ADDRESS(MATCH(D116,CatIndDisaggrGrp!$A:$A,0),7,1,1,"CatIndDisaggrGrp")),0)</f>
        <v>0</v>
      </c>
      <c r="I116" s="243">
        <f ca="1">IFERROR(INDIRECT(ADDRESS(MATCH(E116,CatIndDisaggrGrp!$A:$A,0),7,1,1,"CatIndDisaggrGrp")),0)</f>
        <v>0</v>
      </c>
      <c r="J116" s="243">
        <f ca="1">IFERROR(INDIRECT(ADDRESS(MATCH(F116,CatIndDisaggrGrp!$A:$A,0),7,1,1,"CatIndDisaggrGrp")),0)</f>
        <v>0</v>
      </c>
      <c r="K116" s="243">
        <f ca="1">IFERROR(INDIRECT(ADDRESS(MATCH(G116,CatIndDisaggrGrp!$A:$A,0),7,1,1,"CatIndDisaggrGrp")),0)</f>
        <v>0</v>
      </c>
      <c r="L116" s="243">
        <f t="shared" ca="1" si="2"/>
        <v>0</v>
      </c>
      <c r="M116" s="245" t="str">
        <f t="shared" ca="1" si="3"/>
        <v/>
      </c>
    </row>
    <row r="117" spans="1:13" outlineLevel="1" x14ac:dyDescent="0.2">
      <c r="A117" s="244" t="e">
        <f>'Performance Framework '!#REF!</f>
        <v>#REF!</v>
      </c>
      <c r="B117" s="243" t="e">
        <f ca="1">INDIRECT(ADDRESS(MATCH(A117,CatCoverage!C:C,0),4,1,1,"CatCoverage"))</f>
        <v>#REF!</v>
      </c>
      <c r="C117" s="243" t="e">
        <f ca="1">INDIRECT(ADDRESS(MATCH(A117,CatCoverage!C:C,0),15,1,1,"CatCoverage"))</f>
        <v>#REF!</v>
      </c>
      <c r="D117" s="243" t="e">
        <f>'Performance Framework '!#REF!</f>
        <v>#REF!</v>
      </c>
      <c r="E117" s="243" t="e">
        <f>'Performance Framework '!#REF!</f>
        <v>#REF!</v>
      </c>
      <c r="F117" s="243" t="e">
        <f>'Performance Framework '!#REF!</f>
        <v>#REF!</v>
      </c>
      <c r="G117" s="243" t="e">
        <f>'Performance Framework '!#REF!</f>
        <v>#REF!</v>
      </c>
      <c r="H117" s="243">
        <f ca="1">IFERROR(INDIRECT(ADDRESS(MATCH(D117,CatIndDisaggrGrp!$A:$A,0),7,1,1,"CatIndDisaggrGrp")),0)</f>
        <v>0</v>
      </c>
      <c r="I117" s="243">
        <f ca="1">IFERROR(INDIRECT(ADDRESS(MATCH(E117,CatIndDisaggrGrp!$A:$A,0),7,1,1,"CatIndDisaggrGrp")),0)</f>
        <v>0</v>
      </c>
      <c r="J117" s="243">
        <f ca="1">IFERROR(INDIRECT(ADDRESS(MATCH(F117,CatIndDisaggrGrp!$A:$A,0),7,1,1,"CatIndDisaggrGrp")),0)</f>
        <v>0</v>
      </c>
      <c r="K117" s="243">
        <f ca="1">IFERROR(INDIRECT(ADDRESS(MATCH(G117,CatIndDisaggrGrp!$A:$A,0),7,1,1,"CatIndDisaggrGrp")),0)</f>
        <v>0</v>
      </c>
      <c r="L117" s="243">
        <f t="shared" ca="1" si="2"/>
        <v>0</v>
      </c>
      <c r="M117" s="245" t="str">
        <f t="shared" ca="1" si="3"/>
        <v/>
      </c>
    </row>
    <row r="118" spans="1:13" outlineLevel="1" x14ac:dyDescent="0.2">
      <c r="A118" s="244" t="e">
        <f>'Performance Framework '!#REF!</f>
        <v>#REF!</v>
      </c>
      <c r="B118" s="243" t="e">
        <f ca="1">INDIRECT(ADDRESS(MATCH(A118,CatCoverage!C:C,0),4,1,1,"CatCoverage"))</f>
        <v>#REF!</v>
      </c>
      <c r="C118" s="243" t="e">
        <f ca="1">INDIRECT(ADDRESS(MATCH(A118,CatCoverage!C:C,0),15,1,1,"CatCoverage"))</f>
        <v>#REF!</v>
      </c>
      <c r="D118" s="243" t="e">
        <f>'Performance Framework '!#REF!</f>
        <v>#REF!</v>
      </c>
      <c r="E118" s="243" t="e">
        <f>'Performance Framework '!#REF!</f>
        <v>#REF!</v>
      </c>
      <c r="F118" s="243" t="e">
        <f>'Performance Framework '!#REF!</f>
        <v>#REF!</v>
      </c>
      <c r="G118" s="243" t="e">
        <f>'Performance Framework '!#REF!</f>
        <v>#REF!</v>
      </c>
      <c r="H118" s="243">
        <f ca="1">IFERROR(INDIRECT(ADDRESS(MATCH(D118,CatIndDisaggrGrp!$A:$A,0),7,1,1,"CatIndDisaggrGrp")),0)</f>
        <v>0</v>
      </c>
      <c r="I118" s="243">
        <f ca="1">IFERROR(INDIRECT(ADDRESS(MATCH(E118,CatIndDisaggrGrp!$A:$A,0),7,1,1,"CatIndDisaggrGrp")),0)</f>
        <v>0</v>
      </c>
      <c r="J118" s="243">
        <f ca="1">IFERROR(INDIRECT(ADDRESS(MATCH(F118,CatIndDisaggrGrp!$A:$A,0),7,1,1,"CatIndDisaggrGrp")),0)</f>
        <v>0</v>
      </c>
      <c r="K118" s="243">
        <f ca="1">IFERROR(INDIRECT(ADDRESS(MATCH(G118,CatIndDisaggrGrp!$A:$A,0),7,1,1,"CatIndDisaggrGrp")),0)</f>
        <v>0</v>
      </c>
      <c r="L118" s="243">
        <f t="shared" ca="1" si="2"/>
        <v>0</v>
      </c>
      <c r="M118" s="245" t="str">
        <f t="shared" ca="1" si="3"/>
        <v/>
      </c>
    </row>
    <row r="119" spans="1:13" outlineLevel="1" x14ac:dyDescent="0.2">
      <c r="A119" s="244" t="e">
        <f>'Performance Framework '!#REF!</f>
        <v>#REF!</v>
      </c>
      <c r="B119" s="243" t="e">
        <f ca="1">INDIRECT(ADDRESS(MATCH(A119,CatCoverage!C:C,0),4,1,1,"CatCoverage"))</f>
        <v>#REF!</v>
      </c>
      <c r="C119" s="243" t="e">
        <f ca="1">INDIRECT(ADDRESS(MATCH(A119,CatCoverage!C:C,0),15,1,1,"CatCoverage"))</f>
        <v>#REF!</v>
      </c>
      <c r="D119" s="243" t="e">
        <f>'Performance Framework '!#REF!</f>
        <v>#REF!</v>
      </c>
      <c r="E119" s="243" t="e">
        <f>'Performance Framework '!#REF!</f>
        <v>#REF!</v>
      </c>
      <c r="F119" s="243" t="e">
        <f>'Performance Framework '!#REF!</f>
        <v>#REF!</v>
      </c>
      <c r="G119" s="243" t="e">
        <f>'Performance Framework '!#REF!</f>
        <v>#REF!</v>
      </c>
      <c r="H119" s="243">
        <f ca="1">IFERROR(INDIRECT(ADDRESS(MATCH(D119,CatIndDisaggrGrp!$A:$A,0),7,1,1,"CatIndDisaggrGrp")),0)</f>
        <v>0</v>
      </c>
      <c r="I119" s="243">
        <f ca="1">IFERROR(INDIRECT(ADDRESS(MATCH(E119,CatIndDisaggrGrp!$A:$A,0),7,1,1,"CatIndDisaggrGrp")),0)</f>
        <v>0</v>
      </c>
      <c r="J119" s="243">
        <f ca="1">IFERROR(INDIRECT(ADDRESS(MATCH(F119,CatIndDisaggrGrp!$A:$A,0),7,1,1,"CatIndDisaggrGrp")),0)</f>
        <v>0</v>
      </c>
      <c r="K119" s="243">
        <f ca="1">IFERROR(INDIRECT(ADDRESS(MATCH(G119,CatIndDisaggrGrp!$A:$A,0),7,1,1,"CatIndDisaggrGrp")),0)</f>
        <v>0</v>
      </c>
      <c r="L119" s="243">
        <f t="shared" ca="1" si="2"/>
        <v>0</v>
      </c>
      <c r="M119" s="245" t="str">
        <f t="shared" ca="1" si="3"/>
        <v/>
      </c>
    </row>
    <row r="120" spans="1:13" outlineLevel="1" x14ac:dyDescent="0.2">
      <c r="A120" s="244" t="e">
        <f>'Performance Framework '!#REF!</f>
        <v>#REF!</v>
      </c>
      <c r="B120" s="243" t="e">
        <f ca="1">INDIRECT(ADDRESS(MATCH(A120,CatCoverage!C:C,0),4,1,1,"CatCoverage"))</f>
        <v>#REF!</v>
      </c>
      <c r="C120" s="243" t="e">
        <f ca="1">INDIRECT(ADDRESS(MATCH(A120,CatCoverage!C:C,0),15,1,1,"CatCoverage"))</f>
        <v>#REF!</v>
      </c>
      <c r="D120" s="243" t="e">
        <f>'Performance Framework '!#REF!</f>
        <v>#REF!</v>
      </c>
      <c r="E120" s="243" t="e">
        <f>'Performance Framework '!#REF!</f>
        <v>#REF!</v>
      </c>
      <c r="F120" s="243" t="e">
        <f>'Performance Framework '!#REF!</f>
        <v>#REF!</v>
      </c>
      <c r="G120" s="243" t="e">
        <f>'Performance Framework '!#REF!</f>
        <v>#REF!</v>
      </c>
      <c r="H120" s="243">
        <f ca="1">IFERROR(INDIRECT(ADDRESS(MATCH(D120,CatIndDisaggrGrp!$A:$A,0),7,1,1,"CatIndDisaggrGrp")),0)</f>
        <v>0</v>
      </c>
      <c r="I120" s="243">
        <f ca="1">IFERROR(INDIRECT(ADDRESS(MATCH(E120,CatIndDisaggrGrp!$A:$A,0),7,1,1,"CatIndDisaggrGrp")),0)</f>
        <v>0</v>
      </c>
      <c r="J120" s="243">
        <f ca="1">IFERROR(INDIRECT(ADDRESS(MATCH(F120,CatIndDisaggrGrp!$A:$A,0),7,1,1,"CatIndDisaggrGrp")),0)</f>
        <v>0</v>
      </c>
      <c r="K120" s="243">
        <f ca="1">IFERROR(INDIRECT(ADDRESS(MATCH(G120,CatIndDisaggrGrp!$A:$A,0),7,1,1,"CatIndDisaggrGrp")),0)</f>
        <v>0</v>
      </c>
      <c r="L120" s="243">
        <f t="shared" ca="1" si="2"/>
        <v>0</v>
      </c>
      <c r="M120" s="245" t="str">
        <f t="shared" ca="1" si="3"/>
        <v/>
      </c>
    </row>
    <row r="121" spans="1:13" outlineLevel="1" x14ac:dyDescent="0.2">
      <c r="A121" s="244" t="e">
        <f>'Performance Framework '!#REF!</f>
        <v>#REF!</v>
      </c>
      <c r="B121" s="243" t="e">
        <f ca="1">INDIRECT(ADDRESS(MATCH(A121,CatCoverage!C:C,0),4,1,1,"CatCoverage"))</f>
        <v>#REF!</v>
      </c>
      <c r="C121" s="243" t="e">
        <f ca="1">INDIRECT(ADDRESS(MATCH(A121,CatCoverage!C:C,0),15,1,1,"CatCoverage"))</f>
        <v>#REF!</v>
      </c>
      <c r="D121" s="243" t="e">
        <f>'Performance Framework '!#REF!</f>
        <v>#REF!</v>
      </c>
      <c r="E121" s="243" t="e">
        <f>'Performance Framework '!#REF!</f>
        <v>#REF!</v>
      </c>
      <c r="F121" s="243" t="e">
        <f>'Performance Framework '!#REF!</f>
        <v>#REF!</v>
      </c>
      <c r="G121" s="243" t="e">
        <f>'Performance Framework '!#REF!</f>
        <v>#REF!</v>
      </c>
      <c r="H121" s="243">
        <f ca="1">IFERROR(INDIRECT(ADDRESS(MATCH(D121,CatIndDisaggrGrp!$A:$A,0),7,1,1,"CatIndDisaggrGrp")),0)</f>
        <v>0</v>
      </c>
      <c r="I121" s="243">
        <f ca="1">IFERROR(INDIRECT(ADDRESS(MATCH(E121,CatIndDisaggrGrp!$A:$A,0),7,1,1,"CatIndDisaggrGrp")),0)</f>
        <v>0</v>
      </c>
      <c r="J121" s="243">
        <f ca="1">IFERROR(INDIRECT(ADDRESS(MATCH(F121,CatIndDisaggrGrp!$A:$A,0),7,1,1,"CatIndDisaggrGrp")),0)</f>
        <v>0</v>
      </c>
      <c r="K121" s="243">
        <f ca="1">IFERROR(INDIRECT(ADDRESS(MATCH(G121,CatIndDisaggrGrp!$A:$A,0),7,1,1,"CatIndDisaggrGrp")),0)</f>
        <v>0</v>
      </c>
      <c r="L121" s="243">
        <f t="shared" ca="1" si="2"/>
        <v>0</v>
      </c>
      <c r="M121" s="245" t="str">
        <f t="shared" ca="1" si="3"/>
        <v/>
      </c>
    </row>
    <row r="122" spans="1:13" outlineLevel="1" x14ac:dyDescent="0.2">
      <c r="A122" s="244" t="e">
        <f>'Performance Framework '!#REF!</f>
        <v>#REF!</v>
      </c>
      <c r="B122" s="243" t="e">
        <f ca="1">INDIRECT(ADDRESS(MATCH(A122,CatCoverage!C:C,0),4,1,1,"CatCoverage"))</f>
        <v>#REF!</v>
      </c>
      <c r="C122" s="243" t="e">
        <f ca="1">INDIRECT(ADDRESS(MATCH(A122,CatCoverage!C:C,0),15,1,1,"CatCoverage"))</f>
        <v>#REF!</v>
      </c>
      <c r="D122" s="243" t="e">
        <f>'Performance Framework '!#REF!</f>
        <v>#REF!</v>
      </c>
      <c r="E122" s="243" t="e">
        <f>'Performance Framework '!#REF!</f>
        <v>#REF!</v>
      </c>
      <c r="F122" s="243" t="e">
        <f>'Performance Framework '!#REF!</f>
        <v>#REF!</v>
      </c>
      <c r="G122" s="243" t="e">
        <f>'Performance Framework '!#REF!</f>
        <v>#REF!</v>
      </c>
      <c r="H122" s="243">
        <f ca="1">IFERROR(INDIRECT(ADDRESS(MATCH(D122,CatIndDisaggrGrp!$A:$A,0),7,1,1,"CatIndDisaggrGrp")),0)</f>
        <v>0</v>
      </c>
      <c r="I122" s="243">
        <f ca="1">IFERROR(INDIRECT(ADDRESS(MATCH(E122,CatIndDisaggrGrp!$A:$A,0),7,1,1,"CatIndDisaggrGrp")),0)</f>
        <v>0</v>
      </c>
      <c r="J122" s="243">
        <f ca="1">IFERROR(INDIRECT(ADDRESS(MATCH(F122,CatIndDisaggrGrp!$A:$A,0),7,1,1,"CatIndDisaggrGrp")),0)</f>
        <v>0</v>
      </c>
      <c r="K122" s="243">
        <f ca="1">IFERROR(INDIRECT(ADDRESS(MATCH(G122,CatIndDisaggrGrp!$A:$A,0),7,1,1,"CatIndDisaggrGrp")),0)</f>
        <v>0</v>
      </c>
      <c r="L122" s="243">
        <f t="shared" ca="1" si="2"/>
        <v>0</v>
      </c>
      <c r="M122" s="245" t="str">
        <f t="shared" ca="1" si="3"/>
        <v/>
      </c>
    </row>
    <row r="123" spans="1:13" outlineLevel="1" x14ac:dyDescent="0.2">
      <c r="A123" s="244" t="e">
        <f>'Performance Framework '!#REF!</f>
        <v>#REF!</v>
      </c>
      <c r="B123" s="243" t="e">
        <f ca="1">INDIRECT(ADDRESS(MATCH(A123,CatCoverage!C:C,0),4,1,1,"CatCoverage"))</f>
        <v>#REF!</v>
      </c>
      <c r="C123" s="243" t="e">
        <f ca="1">INDIRECT(ADDRESS(MATCH(A123,CatCoverage!C:C,0),15,1,1,"CatCoverage"))</f>
        <v>#REF!</v>
      </c>
      <c r="D123" s="243" t="e">
        <f>'Performance Framework '!#REF!</f>
        <v>#REF!</v>
      </c>
      <c r="E123" s="243" t="e">
        <f>'Performance Framework '!#REF!</f>
        <v>#REF!</v>
      </c>
      <c r="F123" s="243" t="e">
        <f>'Performance Framework '!#REF!</f>
        <v>#REF!</v>
      </c>
      <c r="G123" s="243" t="e">
        <f>'Performance Framework '!#REF!</f>
        <v>#REF!</v>
      </c>
      <c r="H123" s="243">
        <f ca="1">IFERROR(INDIRECT(ADDRESS(MATCH(D123,CatIndDisaggrGrp!$A:$A,0),7,1,1,"CatIndDisaggrGrp")),0)</f>
        <v>0</v>
      </c>
      <c r="I123" s="243">
        <f ca="1">IFERROR(INDIRECT(ADDRESS(MATCH(E123,CatIndDisaggrGrp!$A:$A,0),7,1,1,"CatIndDisaggrGrp")),0)</f>
        <v>0</v>
      </c>
      <c r="J123" s="243">
        <f ca="1">IFERROR(INDIRECT(ADDRESS(MATCH(F123,CatIndDisaggrGrp!$A:$A,0),7,1,1,"CatIndDisaggrGrp")),0)</f>
        <v>0</v>
      </c>
      <c r="K123" s="243">
        <f ca="1">IFERROR(INDIRECT(ADDRESS(MATCH(G123,CatIndDisaggrGrp!$A:$A,0),7,1,1,"CatIndDisaggrGrp")),0)</f>
        <v>0</v>
      </c>
      <c r="L123" s="243">
        <f t="shared" ca="1" si="2"/>
        <v>0</v>
      </c>
      <c r="M123" s="245" t="str">
        <f t="shared" ca="1" si="3"/>
        <v/>
      </c>
    </row>
    <row r="124" spans="1:13" outlineLevel="1" x14ac:dyDescent="0.2">
      <c r="A124" s="244" t="e">
        <f>'Performance Framework '!#REF!</f>
        <v>#REF!</v>
      </c>
      <c r="B124" s="243" t="e">
        <f ca="1">INDIRECT(ADDRESS(MATCH(A124,CatCoverage!C:C,0),4,1,1,"CatCoverage"))</f>
        <v>#REF!</v>
      </c>
      <c r="C124" s="243" t="e">
        <f ca="1">INDIRECT(ADDRESS(MATCH(A124,CatCoverage!C:C,0),15,1,1,"CatCoverage"))</f>
        <v>#REF!</v>
      </c>
      <c r="D124" s="243" t="e">
        <f>'Performance Framework '!#REF!</f>
        <v>#REF!</v>
      </c>
      <c r="E124" s="243" t="e">
        <f>'Performance Framework '!#REF!</f>
        <v>#REF!</v>
      </c>
      <c r="F124" s="243" t="e">
        <f>'Performance Framework '!#REF!</f>
        <v>#REF!</v>
      </c>
      <c r="G124" s="243" t="e">
        <f>'Performance Framework '!#REF!</f>
        <v>#REF!</v>
      </c>
      <c r="H124" s="243">
        <f ca="1">IFERROR(INDIRECT(ADDRESS(MATCH(D124,CatIndDisaggrGrp!$A:$A,0),7,1,1,"CatIndDisaggrGrp")),0)</f>
        <v>0</v>
      </c>
      <c r="I124" s="243">
        <f ca="1">IFERROR(INDIRECT(ADDRESS(MATCH(E124,CatIndDisaggrGrp!$A:$A,0),7,1,1,"CatIndDisaggrGrp")),0)</f>
        <v>0</v>
      </c>
      <c r="J124" s="243">
        <f ca="1">IFERROR(INDIRECT(ADDRESS(MATCH(F124,CatIndDisaggrGrp!$A:$A,0),7,1,1,"CatIndDisaggrGrp")),0)</f>
        <v>0</v>
      </c>
      <c r="K124" s="243">
        <f ca="1">IFERROR(INDIRECT(ADDRESS(MATCH(G124,CatIndDisaggrGrp!$A:$A,0),7,1,1,"CatIndDisaggrGrp")),0)</f>
        <v>0</v>
      </c>
      <c r="L124" s="243">
        <f t="shared" ca="1" si="2"/>
        <v>0</v>
      </c>
      <c r="M124" s="245" t="str">
        <f t="shared" ca="1" si="3"/>
        <v/>
      </c>
    </row>
    <row r="125" spans="1:13" outlineLevel="1" x14ac:dyDescent="0.2">
      <c r="A125" s="244" t="e">
        <f>'Performance Framework '!#REF!</f>
        <v>#REF!</v>
      </c>
      <c r="B125" s="243" t="e">
        <f ca="1">INDIRECT(ADDRESS(MATCH(A125,CatCoverage!C:C,0),4,1,1,"CatCoverage"))</f>
        <v>#REF!</v>
      </c>
      <c r="C125" s="243" t="e">
        <f ca="1">INDIRECT(ADDRESS(MATCH(A125,CatCoverage!C:C,0),15,1,1,"CatCoverage"))</f>
        <v>#REF!</v>
      </c>
      <c r="D125" s="243" t="e">
        <f>'Performance Framework '!#REF!</f>
        <v>#REF!</v>
      </c>
      <c r="E125" s="243" t="e">
        <f>'Performance Framework '!#REF!</f>
        <v>#REF!</v>
      </c>
      <c r="F125" s="243" t="e">
        <f>'Performance Framework '!#REF!</f>
        <v>#REF!</v>
      </c>
      <c r="G125" s="243" t="e">
        <f>'Performance Framework '!#REF!</f>
        <v>#REF!</v>
      </c>
      <c r="H125" s="243">
        <f ca="1">IFERROR(INDIRECT(ADDRESS(MATCH(D125,CatIndDisaggrGrp!$A:$A,0),7,1,1,"CatIndDisaggrGrp")),0)</f>
        <v>0</v>
      </c>
      <c r="I125" s="243">
        <f ca="1">IFERROR(INDIRECT(ADDRESS(MATCH(E125,CatIndDisaggrGrp!$A:$A,0),7,1,1,"CatIndDisaggrGrp")),0)</f>
        <v>0</v>
      </c>
      <c r="J125" s="243">
        <f ca="1">IFERROR(INDIRECT(ADDRESS(MATCH(F125,CatIndDisaggrGrp!$A:$A,0),7,1,1,"CatIndDisaggrGrp")),0)</f>
        <v>0</v>
      </c>
      <c r="K125" s="243">
        <f ca="1">IFERROR(INDIRECT(ADDRESS(MATCH(G125,CatIndDisaggrGrp!$A:$A,0),7,1,1,"CatIndDisaggrGrp")),0)</f>
        <v>0</v>
      </c>
      <c r="L125" s="243">
        <f t="shared" ca="1" si="2"/>
        <v>0</v>
      </c>
      <c r="M125" s="245" t="str">
        <f t="shared" ca="1" si="3"/>
        <v/>
      </c>
    </row>
    <row r="126" spans="1:13" outlineLevel="1" x14ac:dyDescent="0.2">
      <c r="A126" s="244" t="e">
        <f>'Performance Framework '!#REF!</f>
        <v>#REF!</v>
      </c>
      <c r="B126" s="243" t="e">
        <f ca="1">INDIRECT(ADDRESS(MATCH(A126,CatCoverage!C:C,0),4,1,1,"CatCoverage"))</f>
        <v>#REF!</v>
      </c>
      <c r="C126" s="243" t="e">
        <f ca="1">INDIRECT(ADDRESS(MATCH(A126,CatCoverage!C:C,0),15,1,1,"CatCoverage"))</f>
        <v>#REF!</v>
      </c>
      <c r="D126" s="243" t="e">
        <f>'Performance Framework '!#REF!</f>
        <v>#REF!</v>
      </c>
      <c r="E126" s="243" t="e">
        <f>'Performance Framework '!#REF!</f>
        <v>#REF!</v>
      </c>
      <c r="F126" s="243" t="e">
        <f>'Performance Framework '!#REF!</f>
        <v>#REF!</v>
      </c>
      <c r="G126" s="243" t="e">
        <f>'Performance Framework '!#REF!</f>
        <v>#REF!</v>
      </c>
      <c r="H126" s="243">
        <f ca="1">IFERROR(INDIRECT(ADDRESS(MATCH(D126,CatIndDisaggrGrp!$A:$A,0),7,1,1,"CatIndDisaggrGrp")),0)</f>
        <v>0</v>
      </c>
      <c r="I126" s="243">
        <f ca="1">IFERROR(INDIRECT(ADDRESS(MATCH(E126,CatIndDisaggrGrp!$A:$A,0),7,1,1,"CatIndDisaggrGrp")),0)</f>
        <v>0</v>
      </c>
      <c r="J126" s="243">
        <f ca="1">IFERROR(INDIRECT(ADDRESS(MATCH(F126,CatIndDisaggrGrp!$A:$A,0),7,1,1,"CatIndDisaggrGrp")),0)</f>
        <v>0</v>
      </c>
      <c r="K126" s="243">
        <f ca="1">IFERROR(INDIRECT(ADDRESS(MATCH(G126,CatIndDisaggrGrp!$A:$A,0),7,1,1,"CatIndDisaggrGrp")),0)</f>
        <v>0</v>
      </c>
      <c r="L126" s="243">
        <f t="shared" ca="1" si="2"/>
        <v>0</v>
      </c>
      <c r="M126" s="245" t="str">
        <f t="shared" ca="1" si="3"/>
        <v/>
      </c>
    </row>
    <row r="127" spans="1:13" outlineLevel="1" x14ac:dyDescent="0.2">
      <c r="A127" s="244" t="e">
        <f>'Performance Framework '!#REF!</f>
        <v>#REF!</v>
      </c>
      <c r="B127" s="243" t="e">
        <f ca="1">INDIRECT(ADDRESS(MATCH(A127,CatCoverage!C:C,0),4,1,1,"CatCoverage"))</f>
        <v>#REF!</v>
      </c>
      <c r="C127" s="243" t="e">
        <f ca="1">INDIRECT(ADDRESS(MATCH(A127,CatCoverage!C:C,0),15,1,1,"CatCoverage"))</f>
        <v>#REF!</v>
      </c>
      <c r="D127" s="243" t="e">
        <f>'Performance Framework '!#REF!</f>
        <v>#REF!</v>
      </c>
      <c r="E127" s="243" t="e">
        <f>'Performance Framework '!#REF!</f>
        <v>#REF!</v>
      </c>
      <c r="F127" s="243" t="e">
        <f>'Performance Framework '!#REF!</f>
        <v>#REF!</v>
      </c>
      <c r="G127" s="243" t="e">
        <f>'Performance Framework '!#REF!</f>
        <v>#REF!</v>
      </c>
      <c r="H127" s="243">
        <f ca="1">IFERROR(INDIRECT(ADDRESS(MATCH(D127,CatIndDisaggrGrp!$A:$A,0),7,1,1,"CatIndDisaggrGrp")),0)</f>
        <v>0</v>
      </c>
      <c r="I127" s="243">
        <f ca="1">IFERROR(INDIRECT(ADDRESS(MATCH(E127,CatIndDisaggrGrp!$A:$A,0),7,1,1,"CatIndDisaggrGrp")),0)</f>
        <v>0</v>
      </c>
      <c r="J127" s="243">
        <f ca="1">IFERROR(INDIRECT(ADDRESS(MATCH(F127,CatIndDisaggrGrp!$A:$A,0),7,1,1,"CatIndDisaggrGrp")),0)</f>
        <v>0</v>
      </c>
      <c r="K127" s="243">
        <f ca="1">IFERROR(INDIRECT(ADDRESS(MATCH(G127,CatIndDisaggrGrp!$A:$A,0),7,1,1,"CatIndDisaggrGrp")),0)</f>
        <v>0</v>
      </c>
      <c r="L127" s="243">
        <f t="shared" ca="1" si="2"/>
        <v>0</v>
      </c>
      <c r="M127" s="245" t="str">
        <f t="shared" ca="1" si="3"/>
        <v/>
      </c>
    </row>
    <row r="128" spans="1:13" outlineLevel="1" x14ac:dyDescent="0.2">
      <c r="A128" s="244" t="e">
        <f>'Performance Framework '!#REF!</f>
        <v>#REF!</v>
      </c>
      <c r="B128" s="243" t="e">
        <f ca="1">INDIRECT(ADDRESS(MATCH(A128,CatCoverage!C:C,0),4,1,1,"CatCoverage"))</f>
        <v>#REF!</v>
      </c>
      <c r="C128" s="243" t="e">
        <f ca="1">INDIRECT(ADDRESS(MATCH(A128,CatCoverage!C:C,0),15,1,1,"CatCoverage"))</f>
        <v>#REF!</v>
      </c>
      <c r="D128" s="243" t="e">
        <f>'Performance Framework '!#REF!</f>
        <v>#REF!</v>
      </c>
      <c r="E128" s="243" t="e">
        <f>'Performance Framework '!#REF!</f>
        <v>#REF!</v>
      </c>
      <c r="F128" s="243" t="e">
        <f>'Performance Framework '!#REF!</f>
        <v>#REF!</v>
      </c>
      <c r="G128" s="243" t="e">
        <f>'Performance Framework '!#REF!</f>
        <v>#REF!</v>
      </c>
      <c r="H128" s="243">
        <f ca="1">IFERROR(INDIRECT(ADDRESS(MATCH(D128,CatIndDisaggrGrp!$A:$A,0),7,1,1,"CatIndDisaggrGrp")),0)</f>
        <v>0</v>
      </c>
      <c r="I128" s="243">
        <f ca="1">IFERROR(INDIRECT(ADDRESS(MATCH(E128,CatIndDisaggrGrp!$A:$A,0),7,1,1,"CatIndDisaggrGrp")),0)</f>
        <v>0</v>
      </c>
      <c r="J128" s="243">
        <f ca="1">IFERROR(INDIRECT(ADDRESS(MATCH(F128,CatIndDisaggrGrp!$A:$A,0),7,1,1,"CatIndDisaggrGrp")),0)</f>
        <v>0</v>
      </c>
      <c r="K128" s="243">
        <f ca="1">IFERROR(INDIRECT(ADDRESS(MATCH(G128,CatIndDisaggrGrp!$A:$A,0),7,1,1,"CatIndDisaggrGrp")),0)</f>
        <v>0</v>
      </c>
      <c r="L128" s="243">
        <f t="shared" ca="1" si="2"/>
        <v>0</v>
      </c>
      <c r="M128" s="245" t="str">
        <f t="shared" ca="1" si="3"/>
        <v/>
      </c>
    </row>
    <row r="129" spans="1:13" outlineLevel="1" x14ac:dyDescent="0.2">
      <c r="A129" s="244" t="e">
        <f>'Performance Framework '!#REF!</f>
        <v>#REF!</v>
      </c>
      <c r="B129" s="243" t="e">
        <f ca="1">INDIRECT(ADDRESS(MATCH(A129,CatCoverage!C:C,0),4,1,1,"CatCoverage"))</f>
        <v>#REF!</v>
      </c>
      <c r="C129" s="243" t="e">
        <f ca="1">INDIRECT(ADDRESS(MATCH(A129,CatCoverage!C:C,0),15,1,1,"CatCoverage"))</f>
        <v>#REF!</v>
      </c>
      <c r="D129" s="243" t="e">
        <f>'Performance Framework '!#REF!</f>
        <v>#REF!</v>
      </c>
      <c r="E129" s="243" t="e">
        <f>'Performance Framework '!#REF!</f>
        <v>#REF!</v>
      </c>
      <c r="F129" s="243" t="e">
        <f>'Performance Framework '!#REF!</f>
        <v>#REF!</v>
      </c>
      <c r="G129" s="243" t="e">
        <f>'Performance Framework '!#REF!</f>
        <v>#REF!</v>
      </c>
      <c r="H129" s="243">
        <f ca="1">IFERROR(INDIRECT(ADDRESS(MATCH(D129,CatIndDisaggrGrp!$A:$A,0),7,1,1,"CatIndDisaggrGrp")),0)</f>
        <v>0</v>
      </c>
      <c r="I129" s="243">
        <f ca="1">IFERROR(INDIRECT(ADDRESS(MATCH(E129,CatIndDisaggrGrp!$A:$A,0),7,1,1,"CatIndDisaggrGrp")),0)</f>
        <v>0</v>
      </c>
      <c r="J129" s="243">
        <f ca="1">IFERROR(INDIRECT(ADDRESS(MATCH(F129,CatIndDisaggrGrp!$A:$A,0),7,1,1,"CatIndDisaggrGrp")),0)</f>
        <v>0</v>
      </c>
      <c r="K129" s="243">
        <f ca="1">IFERROR(INDIRECT(ADDRESS(MATCH(G129,CatIndDisaggrGrp!$A:$A,0),7,1,1,"CatIndDisaggrGrp")),0)</f>
        <v>0</v>
      </c>
      <c r="L129" s="243">
        <f t="shared" ca="1" si="2"/>
        <v>0</v>
      </c>
      <c r="M129" s="245" t="str">
        <f t="shared" ca="1" si="3"/>
        <v/>
      </c>
    </row>
    <row r="130" spans="1:13" outlineLevel="1" x14ac:dyDescent="0.2">
      <c r="A130" s="244" t="e">
        <f>'Performance Framework '!#REF!</f>
        <v>#REF!</v>
      </c>
      <c r="B130" s="243" t="e">
        <f ca="1">INDIRECT(ADDRESS(MATCH(A130,CatCoverage!C:C,0),4,1,1,"CatCoverage"))</f>
        <v>#REF!</v>
      </c>
      <c r="C130" s="243" t="e">
        <f ca="1">INDIRECT(ADDRESS(MATCH(A130,CatCoverage!C:C,0),15,1,1,"CatCoverage"))</f>
        <v>#REF!</v>
      </c>
      <c r="D130" s="243" t="e">
        <f>'Performance Framework '!#REF!</f>
        <v>#REF!</v>
      </c>
      <c r="E130" s="243" t="e">
        <f>'Performance Framework '!#REF!</f>
        <v>#REF!</v>
      </c>
      <c r="F130" s="243" t="e">
        <f>'Performance Framework '!#REF!</f>
        <v>#REF!</v>
      </c>
      <c r="G130" s="243" t="e">
        <f>'Performance Framework '!#REF!</f>
        <v>#REF!</v>
      </c>
      <c r="H130" s="243">
        <f ca="1">IFERROR(INDIRECT(ADDRESS(MATCH(D130,CatIndDisaggrGrp!$A:$A,0),7,1,1,"CatIndDisaggrGrp")),0)</f>
        <v>0</v>
      </c>
      <c r="I130" s="243">
        <f ca="1">IFERROR(INDIRECT(ADDRESS(MATCH(E130,CatIndDisaggrGrp!$A:$A,0),7,1,1,"CatIndDisaggrGrp")),0)</f>
        <v>0</v>
      </c>
      <c r="J130" s="243">
        <f ca="1">IFERROR(INDIRECT(ADDRESS(MATCH(F130,CatIndDisaggrGrp!$A:$A,0),7,1,1,"CatIndDisaggrGrp")),0)</f>
        <v>0</v>
      </c>
      <c r="K130" s="243">
        <f ca="1">IFERROR(INDIRECT(ADDRESS(MATCH(G130,CatIndDisaggrGrp!$A:$A,0),7,1,1,"CatIndDisaggrGrp")),0)</f>
        <v>0</v>
      </c>
      <c r="L130" s="243">
        <f t="shared" ca="1" si="2"/>
        <v>0</v>
      </c>
      <c r="M130" s="245" t="str">
        <f t="shared" ca="1" si="3"/>
        <v/>
      </c>
    </row>
    <row r="131" spans="1:13" outlineLevel="1" x14ac:dyDescent="0.2">
      <c r="A131" s="244" t="e">
        <f>'Performance Framework '!#REF!</f>
        <v>#REF!</v>
      </c>
      <c r="B131" s="243" t="e">
        <f ca="1">INDIRECT(ADDRESS(MATCH(A131,CatCoverage!C:C,0),4,1,1,"CatCoverage"))</f>
        <v>#REF!</v>
      </c>
      <c r="C131" s="243" t="e">
        <f ca="1">INDIRECT(ADDRESS(MATCH(A131,CatCoverage!C:C,0),15,1,1,"CatCoverage"))</f>
        <v>#REF!</v>
      </c>
      <c r="D131" s="243" t="e">
        <f>'Performance Framework '!#REF!</f>
        <v>#REF!</v>
      </c>
      <c r="E131" s="243" t="e">
        <f>'Performance Framework '!#REF!</f>
        <v>#REF!</v>
      </c>
      <c r="F131" s="243" t="e">
        <f>'Performance Framework '!#REF!</f>
        <v>#REF!</v>
      </c>
      <c r="G131" s="243" t="e">
        <f>'Performance Framework '!#REF!</f>
        <v>#REF!</v>
      </c>
      <c r="H131" s="243">
        <f ca="1">IFERROR(INDIRECT(ADDRESS(MATCH(D131,CatIndDisaggrGrp!$A:$A,0),7,1,1,"CatIndDisaggrGrp")),0)</f>
        <v>0</v>
      </c>
      <c r="I131" s="243">
        <f ca="1">IFERROR(INDIRECT(ADDRESS(MATCH(E131,CatIndDisaggrGrp!$A:$A,0),7,1,1,"CatIndDisaggrGrp")),0)</f>
        <v>0</v>
      </c>
      <c r="J131" s="243">
        <f ca="1">IFERROR(INDIRECT(ADDRESS(MATCH(F131,CatIndDisaggrGrp!$A:$A,0),7,1,1,"CatIndDisaggrGrp")),0)</f>
        <v>0</v>
      </c>
      <c r="K131" s="243">
        <f ca="1">IFERROR(INDIRECT(ADDRESS(MATCH(G131,CatIndDisaggrGrp!$A:$A,0),7,1,1,"CatIndDisaggrGrp")),0)</f>
        <v>0</v>
      </c>
      <c r="L131" s="243">
        <f t="shared" ca="1" si="2"/>
        <v>0</v>
      </c>
      <c r="M131" s="245" t="str">
        <f t="shared" ca="1" si="3"/>
        <v/>
      </c>
    </row>
    <row r="132" spans="1:13" outlineLevel="1" x14ac:dyDescent="0.2">
      <c r="A132" s="244" t="e">
        <f>'Performance Framework '!#REF!</f>
        <v>#REF!</v>
      </c>
      <c r="B132" s="243" t="e">
        <f ca="1">INDIRECT(ADDRESS(MATCH(A132,CatCoverage!C:C,0),4,1,1,"CatCoverage"))</f>
        <v>#REF!</v>
      </c>
      <c r="C132" s="243" t="e">
        <f ca="1">INDIRECT(ADDRESS(MATCH(A132,CatCoverage!C:C,0),15,1,1,"CatCoverage"))</f>
        <v>#REF!</v>
      </c>
      <c r="D132" s="243" t="e">
        <f>'Performance Framework '!#REF!</f>
        <v>#REF!</v>
      </c>
      <c r="E132" s="243" t="e">
        <f>'Performance Framework '!#REF!</f>
        <v>#REF!</v>
      </c>
      <c r="F132" s="243" t="e">
        <f>'Performance Framework '!#REF!</f>
        <v>#REF!</v>
      </c>
      <c r="G132" s="243" t="e">
        <f>'Performance Framework '!#REF!</f>
        <v>#REF!</v>
      </c>
      <c r="H132" s="243">
        <f ca="1">IFERROR(INDIRECT(ADDRESS(MATCH(D132,CatIndDisaggrGrp!$A:$A,0),7,1,1,"CatIndDisaggrGrp")),0)</f>
        <v>0</v>
      </c>
      <c r="I132" s="243">
        <f ca="1">IFERROR(INDIRECT(ADDRESS(MATCH(E132,CatIndDisaggrGrp!$A:$A,0),7,1,1,"CatIndDisaggrGrp")),0)</f>
        <v>0</v>
      </c>
      <c r="J132" s="243">
        <f ca="1">IFERROR(INDIRECT(ADDRESS(MATCH(F132,CatIndDisaggrGrp!$A:$A,0),7,1,1,"CatIndDisaggrGrp")),0)</f>
        <v>0</v>
      </c>
      <c r="K132" s="243">
        <f ca="1">IFERROR(INDIRECT(ADDRESS(MATCH(G132,CatIndDisaggrGrp!$A:$A,0),7,1,1,"CatIndDisaggrGrp")),0)</f>
        <v>0</v>
      </c>
      <c r="L132" s="243">
        <f t="shared" ref="L132:L195" ca="1" si="4">SUM(H132:K132)</f>
        <v>0</v>
      </c>
      <c r="M132" s="245" t="str">
        <f t="shared" ref="M132:M195" ca="1" si="5">IFERROR(MID(B132,1,FIND(":",B132,1)-1),"")</f>
        <v/>
      </c>
    </row>
    <row r="133" spans="1:13" outlineLevel="1" x14ac:dyDescent="0.2">
      <c r="A133" s="244" t="e">
        <f>'Performance Framework '!#REF!</f>
        <v>#REF!</v>
      </c>
      <c r="B133" s="243" t="e">
        <f ca="1">INDIRECT(ADDRESS(MATCH(A133,CatCoverage!C:C,0),4,1,1,"CatCoverage"))</f>
        <v>#REF!</v>
      </c>
      <c r="C133" s="243" t="e">
        <f ca="1">INDIRECT(ADDRESS(MATCH(A133,CatCoverage!C:C,0),15,1,1,"CatCoverage"))</f>
        <v>#REF!</v>
      </c>
      <c r="D133" s="243" t="e">
        <f>'Performance Framework '!#REF!</f>
        <v>#REF!</v>
      </c>
      <c r="E133" s="243" t="e">
        <f>'Performance Framework '!#REF!</f>
        <v>#REF!</v>
      </c>
      <c r="F133" s="243" t="e">
        <f>'Performance Framework '!#REF!</f>
        <v>#REF!</v>
      </c>
      <c r="G133" s="243" t="e">
        <f>'Performance Framework '!#REF!</f>
        <v>#REF!</v>
      </c>
      <c r="H133" s="243">
        <f ca="1">IFERROR(INDIRECT(ADDRESS(MATCH(D133,CatIndDisaggrGrp!$A:$A,0),7,1,1,"CatIndDisaggrGrp")),0)</f>
        <v>0</v>
      </c>
      <c r="I133" s="243">
        <f ca="1">IFERROR(INDIRECT(ADDRESS(MATCH(E133,CatIndDisaggrGrp!$A:$A,0),7,1,1,"CatIndDisaggrGrp")),0)</f>
        <v>0</v>
      </c>
      <c r="J133" s="243">
        <f ca="1">IFERROR(INDIRECT(ADDRESS(MATCH(F133,CatIndDisaggrGrp!$A:$A,0),7,1,1,"CatIndDisaggrGrp")),0)</f>
        <v>0</v>
      </c>
      <c r="K133" s="243">
        <f ca="1">IFERROR(INDIRECT(ADDRESS(MATCH(G133,CatIndDisaggrGrp!$A:$A,0),7,1,1,"CatIndDisaggrGrp")),0)</f>
        <v>0</v>
      </c>
      <c r="L133" s="243">
        <f t="shared" ca="1" si="4"/>
        <v>0</v>
      </c>
      <c r="M133" s="245" t="str">
        <f t="shared" ca="1" si="5"/>
        <v/>
      </c>
    </row>
    <row r="134" spans="1:13" outlineLevel="1" x14ac:dyDescent="0.2">
      <c r="A134" s="244" t="e">
        <f>'Performance Framework '!#REF!</f>
        <v>#REF!</v>
      </c>
      <c r="B134" s="243" t="e">
        <f ca="1">INDIRECT(ADDRESS(MATCH(A134,CatCoverage!C:C,0),4,1,1,"CatCoverage"))</f>
        <v>#REF!</v>
      </c>
      <c r="C134" s="243" t="e">
        <f ca="1">INDIRECT(ADDRESS(MATCH(A134,CatCoverage!C:C,0),15,1,1,"CatCoverage"))</f>
        <v>#REF!</v>
      </c>
      <c r="D134" s="243" t="e">
        <f>'Performance Framework '!#REF!</f>
        <v>#REF!</v>
      </c>
      <c r="E134" s="243" t="e">
        <f>'Performance Framework '!#REF!</f>
        <v>#REF!</v>
      </c>
      <c r="F134" s="243" t="e">
        <f>'Performance Framework '!#REF!</f>
        <v>#REF!</v>
      </c>
      <c r="G134" s="243" t="e">
        <f>'Performance Framework '!#REF!</f>
        <v>#REF!</v>
      </c>
      <c r="H134" s="243">
        <f ca="1">IFERROR(INDIRECT(ADDRESS(MATCH(D134,CatIndDisaggrGrp!$A:$A,0),7,1,1,"CatIndDisaggrGrp")),0)</f>
        <v>0</v>
      </c>
      <c r="I134" s="243">
        <f ca="1">IFERROR(INDIRECT(ADDRESS(MATCH(E134,CatIndDisaggrGrp!$A:$A,0),7,1,1,"CatIndDisaggrGrp")),0)</f>
        <v>0</v>
      </c>
      <c r="J134" s="243">
        <f ca="1">IFERROR(INDIRECT(ADDRESS(MATCH(F134,CatIndDisaggrGrp!$A:$A,0),7,1,1,"CatIndDisaggrGrp")),0)</f>
        <v>0</v>
      </c>
      <c r="K134" s="243">
        <f ca="1">IFERROR(INDIRECT(ADDRESS(MATCH(G134,CatIndDisaggrGrp!$A:$A,0),7,1,1,"CatIndDisaggrGrp")),0)</f>
        <v>0</v>
      </c>
      <c r="L134" s="243">
        <f t="shared" ca="1" si="4"/>
        <v>0</v>
      </c>
      <c r="M134" s="245" t="str">
        <f t="shared" ca="1" si="5"/>
        <v/>
      </c>
    </row>
    <row r="135" spans="1:13" outlineLevel="1" x14ac:dyDescent="0.2">
      <c r="A135" s="244" t="e">
        <f>'Performance Framework '!#REF!</f>
        <v>#REF!</v>
      </c>
      <c r="B135" s="243" t="e">
        <f ca="1">INDIRECT(ADDRESS(MATCH(A135,CatCoverage!C:C,0),4,1,1,"CatCoverage"))</f>
        <v>#REF!</v>
      </c>
      <c r="C135" s="243" t="e">
        <f ca="1">INDIRECT(ADDRESS(MATCH(A135,CatCoverage!C:C,0),15,1,1,"CatCoverage"))</f>
        <v>#REF!</v>
      </c>
      <c r="D135" s="243" t="e">
        <f>'Performance Framework '!#REF!</f>
        <v>#REF!</v>
      </c>
      <c r="E135" s="243" t="e">
        <f>'Performance Framework '!#REF!</f>
        <v>#REF!</v>
      </c>
      <c r="F135" s="243" t="e">
        <f>'Performance Framework '!#REF!</f>
        <v>#REF!</v>
      </c>
      <c r="G135" s="243" t="e">
        <f>'Performance Framework '!#REF!</f>
        <v>#REF!</v>
      </c>
      <c r="H135" s="243">
        <f ca="1">IFERROR(INDIRECT(ADDRESS(MATCH(D135,CatIndDisaggrGrp!$A:$A,0),7,1,1,"CatIndDisaggrGrp")),0)</f>
        <v>0</v>
      </c>
      <c r="I135" s="243">
        <f ca="1">IFERROR(INDIRECT(ADDRESS(MATCH(E135,CatIndDisaggrGrp!$A:$A,0),7,1,1,"CatIndDisaggrGrp")),0)</f>
        <v>0</v>
      </c>
      <c r="J135" s="243">
        <f ca="1">IFERROR(INDIRECT(ADDRESS(MATCH(F135,CatIndDisaggrGrp!$A:$A,0),7,1,1,"CatIndDisaggrGrp")),0)</f>
        <v>0</v>
      </c>
      <c r="K135" s="243">
        <f ca="1">IFERROR(INDIRECT(ADDRESS(MATCH(G135,CatIndDisaggrGrp!$A:$A,0),7,1,1,"CatIndDisaggrGrp")),0)</f>
        <v>0</v>
      </c>
      <c r="L135" s="243">
        <f t="shared" ca="1" si="4"/>
        <v>0</v>
      </c>
      <c r="M135" s="245" t="str">
        <f t="shared" ca="1" si="5"/>
        <v/>
      </c>
    </row>
    <row r="136" spans="1:13" outlineLevel="1" x14ac:dyDescent="0.2">
      <c r="A136" s="244" t="e">
        <f>'Performance Framework '!#REF!</f>
        <v>#REF!</v>
      </c>
      <c r="B136" s="243" t="e">
        <f ca="1">INDIRECT(ADDRESS(MATCH(A136,CatCoverage!C:C,0),4,1,1,"CatCoverage"))</f>
        <v>#REF!</v>
      </c>
      <c r="C136" s="243" t="e">
        <f ca="1">INDIRECT(ADDRESS(MATCH(A136,CatCoverage!C:C,0),15,1,1,"CatCoverage"))</f>
        <v>#REF!</v>
      </c>
      <c r="D136" s="243" t="e">
        <f>'Performance Framework '!#REF!</f>
        <v>#REF!</v>
      </c>
      <c r="E136" s="243" t="e">
        <f>'Performance Framework '!#REF!</f>
        <v>#REF!</v>
      </c>
      <c r="F136" s="243" t="e">
        <f>'Performance Framework '!#REF!</f>
        <v>#REF!</v>
      </c>
      <c r="G136" s="243" t="e">
        <f>'Performance Framework '!#REF!</f>
        <v>#REF!</v>
      </c>
      <c r="H136" s="243">
        <f ca="1">IFERROR(INDIRECT(ADDRESS(MATCH(D136,CatIndDisaggrGrp!$A:$A,0),7,1,1,"CatIndDisaggrGrp")),0)</f>
        <v>0</v>
      </c>
      <c r="I136" s="243">
        <f ca="1">IFERROR(INDIRECT(ADDRESS(MATCH(E136,CatIndDisaggrGrp!$A:$A,0),7,1,1,"CatIndDisaggrGrp")),0)</f>
        <v>0</v>
      </c>
      <c r="J136" s="243">
        <f ca="1">IFERROR(INDIRECT(ADDRESS(MATCH(F136,CatIndDisaggrGrp!$A:$A,0),7,1,1,"CatIndDisaggrGrp")),0)</f>
        <v>0</v>
      </c>
      <c r="K136" s="243">
        <f ca="1">IFERROR(INDIRECT(ADDRESS(MATCH(G136,CatIndDisaggrGrp!$A:$A,0),7,1,1,"CatIndDisaggrGrp")),0)</f>
        <v>0</v>
      </c>
      <c r="L136" s="243">
        <f t="shared" ca="1" si="4"/>
        <v>0</v>
      </c>
      <c r="M136" s="245" t="str">
        <f t="shared" ca="1" si="5"/>
        <v/>
      </c>
    </row>
    <row r="137" spans="1:13" outlineLevel="1" x14ac:dyDescent="0.2">
      <c r="A137" s="244" t="e">
        <f>'Performance Framework '!#REF!</f>
        <v>#REF!</v>
      </c>
      <c r="B137" s="243" t="e">
        <f ca="1">INDIRECT(ADDRESS(MATCH(A137,CatCoverage!C:C,0),4,1,1,"CatCoverage"))</f>
        <v>#REF!</v>
      </c>
      <c r="C137" s="243" t="e">
        <f ca="1">INDIRECT(ADDRESS(MATCH(A137,CatCoverage!C:C,0),15,1,1,"CatCoverage"))</f>
        <v>#REF!</v>
      </c>
      <c r="D137" s="243" t="e">
        <f>'Performance Framework '!#REF!</f>
        <v>#REF!</v>
      </c>
      <c r="E137" s="243" t="e">
        <f>'Performance Framework '!#REF!</f>
        <v>#REF!</v>
      </c>
      <c r="F137" s="243" t="e">
        <f>'Performance Framework '!#REF!</f>
        <v>#REF!</v>
      </c>
      <c r="G137" s="243" t="e">
        <f>'Performance Framework '!#REF!</f>
        <v>#REF!</v>
      </c>
      <c r="H137" s="243">
        <f ca="1">IFERROR(INDIRECT(ADDRESS(MATCH(D137,CatIndDisaggrGrp!$A:$A,0),7,1,1,"CatIndDisaggrGrp")),0)</f>
        <v>0</v>
      </c>
      <c r="I137" s="243">
        <f ca="1">IFERROR(INDIRECT(ADDRESS(MATCH(E137,CatIndDisaggrGrp!$A:$A,0),7,1,1,"CatIndDisaggrGrp")),0)</f>
        <v>0</v>
      </c>
      <c r="J137" s="243">
        <f ca="1">IFERROR(INDIRECT(ADDRESS(MATCH(F137,CatIndDisaggrGrp!$A:$A,0),7,1,1,"CatIndDisaggrGrp")),0)</f>
        <v>0</v>
      </c>
      <c r="K137" s="243">
        <f ca="1">IFERROR(INDIRECT(ADDRESS(MATCH(G137,CatIndDisaggrGrp!$A:$A,0),7,1,1,"CatIndDisaggrGrp")),0)</f>
        <v>0</v>
      </c>
      <c r="L137" s="243">
        <f t="shared" ca="1" si="4"/>
        <v>0</v>
      </c>
      <c r="M137" s="245" t="str">
        <f t="shared" ca="1" si="5"/>
        <v/>
      </c>
    </row>
    <row r="138" spans="1:13" outlineLevel="1" x14ac:dyDescent="0.2">
      <c r="A138" s="244" t="e">
        <f>'Performance Framework '!#REF!</f>
        <v>#REF!</v>
      </c>
      <c r="B138" s="243" t="e">
        <f ca="1">INDIRECT(ADDRESS(MATCH(A138,CatCoverage!C:C,0),4,1,1,"CatCoverage"))</f>
        <v>#REF!</v>
      </c>
      <c r="C138" s="243" t="e">
        <f ca="1">INDIRECT(ADDRESS(MATCH(A138,CatCoverage!C:C,0),15,1,1,"CatCoverage"))</f>
        <v>#REF!</v>
      </c>
      <c r="D138" s="243" t="e">
        <f>'Performance Framework '!#REF!</f>
        <v>#REF!</v>
      </c>
      <c r="E138" s="243" t="e">
        <f>'Performance Framework '!#REF!</f>
        <v>#REF!</v>
      </c>
      <c r="F138" s="243" t="e">
        <f>'Performance Framework '!#REF!</f>
        <v>#REF!</v>
      </c>
      <c r="G138" s="243" t="e">
        <f>'Performance Framework '!#REF!</f>
        <v>#REF!</v>
      </c>
      <c r="H138" s="243">
        <f ca="1">IFERROR(INDIRECT(ADDRESS(MATCH(D138,CatIndDisaggrGrp!$A:$A,0),7,1,1,"CatIndDisaggrGrp")),0)</f>
        <v>0</v>
      </c>
      <c r="I138" s="243">
        <f ca="1">IFERROR(INDIRECT(ADDRESS(MATCH(E138,CatIndDisaggrGrp!$A:$A,0),7,1,1,"CatIndDisaggrGrp")),0)</f>
        <v>0</v>
      </c>
      <c r="J138" s="243">
        <f ca="1">IFERROR(INDIRECT(ADDRESS(MATCH(F138,CatIndDisaggrGrp!$A:$A,0),7,1,1,"CatIndDisaggrGrp")),0)</f>
        <v>0</v>
      </c>
      <c r="K138" s="243">
        <f ca="1">IFERROR(INDIRECT(ADDRESS(MATCH(G138,CatIndDisaggrGrp!$A:$A,0),7,1,1,"CatIndDisaggrGrp")),0)</f>
        <v>0</v>
      </c>
      <c r="L138" s="243">
        <f t="shared" ca="1" si="4"/>
        <v>0</v>
      </c>
      <c r="M138" s="245" t="str">
        <f t="shared" ca="1" si="5"/>
        <v/>
      </c>
    </row>
    <row r="139" spans="1:13" outlineLevel="1" x14ac:dyDescent="0.2">
      <c r="A139" s="244" t="e">
        <f>'Performance Framework '!#REF!</f>
        <v>#REF!</v>
      </c>
      <c r="B139" s="243" t="e">
        <f ca="1">INDIRECT(ADDRESS(MATCH(A139,CatCoverage!C:C,0),4,1,1,"CatCoverage"))</f>
        <v>#REF!</v>
      </c>
      <c r="C139" s="243" t="e">
        <f ca="1">INDIRECT(ADDRESS(MATCH(A139,CatCoverage!C:C,0),15,1,1,"CatCoverage"))</f>
        <v>#REF!</v>
      </c>
      <c r="D139" s="243" t="e">
        <f>'Performance Framework '!#REF!</f>
        <v>#REF!</v>
      </c>
      <c r="E139" s="243" t="e">
        <f>'Performance Framework '!#REF!</f>
        <v>#REF!</v>
      </c>
      <c r="F139" s="243" t="e">
        <f>'Performance Framework '!#REF!</f>
        <v>#REF!</v>
      </c>
      <c r="G139" s="243" t="e">
        <f>'Performance Framework '!#REF!</f>
        <v>#REF!</v>
      </c>
      <c r="H139" s="243">
        <f ca="1">IFERROR(INDIRECT(ADDRESS(MATCH(D139,CatIndDisaggrGrp!$A:$A,0),7,1,1,"CatIndDisaggrGrp")),0)</f>
        <v>0</v>
      </c>
      <c r="I139" s="243">
        <f ca="1">IFERROR(INDIRECT(ADDRESS(MATCH(E139,CatIndDisaggrGrp!$A:$A,0),7,1,1,"CatIndDisaggrGrp")),0)</f>
        <v>0</v>
      </c>
      <c r="J139" s="243">
        <f ca="1">IFERROR(INDIRECT(ADDRESS(MATCH(F139,CatIndDisaggrGrp!$A:$A,0),7,1,1,"CatIndDisaggrGrp")),0)</f>
        <v>0</v>
      </c>
      <c r="K139" s="243">
        <f ca="1">IFERROR(INDIRECT(ADDRESS(MATCH(G139,CatIndDisaggrGrp!$A:$A,0),7,1,1,"CatIndDisaggrGrp")),0)</f>
        <v>0</v>
      </c>
      <c r="L139" s="243">
        <f t="shared" ca="1" si="4"/>
        <v>0</v>
      </c>
      <c r="M139" s="245" t="str">
        <f t="shared" ca="1" si="5"/>
        <v/>
      </c>
    </row>
    <row r="140" spans="1:13" outlineLevel="1" x14ac:dyDescent="0.2">
      <c r="A140" s="244" t="e">
        <f>'Performance Framework '!#REF!</f>
        <v>#REF!</v>
      </c>
      <c r="B140" s="243" t="e">
        <f ca="1">INDIRECT(ADDRESS(MATCH(A140,CatCoverage!C:C,0),4,1,1,"CatCoverage"))</f>
        <v>#REF!</v>
      </c>
      <c r="C140" s="243" t="e">
        <f ca="1">INDIRECT(ADDRESS(MATCH(A140,CatCoverage!C:C,0),15,1,1,"CatCoverage"))</f>
        <v>#REF!</v>
      </c>
      <c r="D140" s="243" t="e">
        <f>'Performance Framework '!#REF!</f>
        <v>#REF!</v>
      </c>
      <c r="E140" s="243" t="e">
        <f>'Performance Framework '!#REF!</f>
        <v>#REF!</v>
      </c>
      <c r="F140" s="243" t="e">
        <f>'Performance Framework '!#REF!</f>
        <v>#REF!</v>
      </c>
      <c r="G140" s="243" t="e">
        <f>'Performance Framework '!#REF!</f>
        <v>#REF!</v>
      </c>
      <c r="H140" s="243">
        <f ca="1">IFERROR(INDIRECT(ADDRESS(MATCH(D140,CatIndDisaggrGrp!$A:$A,0),7,1,1,"CatIndDisaggrGrp")),0)</f>
        <v>0</v>
      </c>
      <c r="I140" s="243">
        <f ca="1">IFERROR(INDIRECT(ADDRESS(MATCH(E140,CatIndDisaggrGrp!$A:$A,0),7,1,1,"CatIndDisaggrGrp")),0)</f>
        <v>0</v>
      </c>
      <c r="J140" s="243">
        <f ca="1">IFERROR(INDIRECT(ADDRESS(MATCH(F140,CatIndDisaggrGrp!$A:$A,0),7,1,1,"CatIndDisaggrGrp")),0)</f>
        <v>0</v>
      </c>
      <c r="K140" s="243">
        <f ca="1">IFERROR(INDIRECT(ADDRESS(MATCH(G140,CatIndDisaggrGrp!$A:$A,0),7,1,1,"CatIndDisaggrGrp")),0)</f>
        <v>0</v>
      </c>
      <c r="L140" s="243">
        <f t="shared" ca="1" si="4"/>
        <v>0</v>
      </c>
      <c r="M140" s="245" t="str">
        <f t="shared" ca="1" si="5"/>
        <v/>
      </c>
    </row>
    <row r="141" spans="1:13" outlineLevel="1" x14ac:dyDescent="0.2">
      <c r="A141" s="244" t="e">
        <f>'Performance Framework '!#REF!</f>
        <v>#REF!</v>
      </c>
      <c r="B141" s="243" t="e">
        <f ca="1">INDIRECT(ADDRESS(MATCH(A141,CatCoverage!C:C,0),4,1,1,"CatCoverage"))</f>
        <v>#REF!</v>
      </c>
      <c r="C141" s="243" t="e">
        <f ca="1">INDIRECT(ADDRESS(MATCH(A141,CatCoverage!C:C,0),15,1,1,"CatCoverage"))</f>
        <v>#REF!</v>
      </c>
      <c r="D141" s="243" t="e">
        <f>'Performance Framework '!#REF!</f>
        <v>#REF!</v>
      </c>
      <c r="E141" s="243" t="e">
        <f>'Performance Framework '!#REF!</f>
        <v>#REF!</v>
      </c>
      <c r="F141" s="243" t="e">
        <f>'Performance Framework '!#REF!</f>
        <v>#REF!</v>
      </c>
      <c r="G141" s="243" t="e">
        <f>'Performance Framework '!#REF!</f>
        <v>#REF!</v>
      </c>
      <c r="H141" s="243">
        <f ca="1">IFERROR(INDIRECT(ADDRESS(MATCH(D141,CatIndDisaggrGrp!$A:$A,0),7,1,1,"CatIndDisaggrGrp")),0)</f>
        <v>0</v>
      </c>
      <c r="I141" s="243">
        <f ca="1">IFERROR(INDIRECT(ADDRESS(MATCH(E141,CatIndDisaggrGrp!$A:$A,0),7,1,1,"CatIndDisaggrGrp")),0)</f>
        <v>0</v>
      </c>
      <c r="J141" s="243">
        <f ca="1">IFERROR(INDIRECT(ADDRESS(MATCH(F141,CatIndDisaggrGrp!$A:$A,0),7,1,1,"CatIndDisaggrGrp")),0)</f>
        <v>0</v>
      </c>
      <c r="K141" s="243">
        <f ca="1">IFERROR(INDIRECT(ADDRESS(MATCH(G141,CatIndDisaggrGrp!$A:$A,0),7,1,1,"CatIndDisaggrGrp")),0)</f>
        <v>0</v>
      </c>
      <c r="L141" s="243">
        <f t="shared" ca="1" si="4"/>
        <v>0</v>
      </c>
      <c r="M141" s="245" t="str">
        <f t="shared" ca="1" si="5"/>
        <v/>
      </c>
    </row>
    <row r="142" spans="1:13" outlineLevel="1" x14ac:dyDescent="0.2">
      <c r="A142" s="244" t="e">
        <f>'Performance Framework '!#REF!</f>
        <v>#REF!</v>
      </c>
      <c r="B142" s="243" t="e">
        <f ca="1">INDIRECT(ADDRESS(MATCH(A142,CatCoverage!C:C,0),4,1,1,"CatCoverage"))</f>
        <v>#REF!</v>
      </c>
      <c r="C142" s="243" t="e">
        <f ca="1">INDIRECT(ADDRESS(MATCH(A142,CatCoverage!C:C,0),15,1,1,"CatCoverage"))</f>
        <v>#REF!</v>
      </c>
      <c r="D142" s="243" t="e">
        <f>'Performance Framework '!#REF!</f>
        <v>#REF!</v>
      </c>
      <c r="E142" s="243" t="e">
        <f>'Performance Framework '!#REF!</f>
        <v>#REF!</v>
      </c>
      <c r="F142" s="243" t="e">
        <f>'Performance Framework '!#REF!</f>
        <v>#REF!</v>
      </c>
      <c r="G142" s="243" t="e">
        <f>'Performance Framework '!#REF!</f>
        <v>#REF!</v>
      </c>
      <c r="H142" s="243">
        <f ca="1">IFERROR(INDIRECT(ADDRESS(MATCH(D142,CatIndDisaggrGrp!$A:$A,0),7,1,1,"CatIndDisaggrGrp")),0)</f>
        <v>0</v>
      </c>
      <c r="I142" s="243">
        <f ca="1">IFERROR(INDIRECT(ADDRESS(MATCH(E142,CatIndDisaggrGrp!$A:$A,0),7,1,1,"CatIndDisaggrGrp")),0)</f>
        <v>0</v>
      </c>
      <c r="J142" s="243">
        <f ca="1">IFERROR(INDIRECT(ADDRESS(MATCH(F142,CatIndDisaggrGrp!$A:$A,0),7,1,1,"CatIndDisaggrGrp")),0)</f>
        <v>0</v>
      </c>
      <c r="K142" s="243">
        <f ca="1">IFERROR(INDIRECT(ADDRESS(MATCH(G142,CatIndDisaggrGrp!$A:$A,0),7,1,1,"CatIndDisaggrGrp")),0)</f>
        <v>0</v>
      </c>
      <c r="L142" s="243">
        <f t="shared" ca="1" si="4"/>
        <v>0</v>
      </c>
      <c r="M142" s="245" t="str">
        <f t="shared" ca="1" si="5"/>
        <v/>
      </c>
    </row>
    <row r="143" spans="1:13" outlineLevel="1" x14ac:dyDescent="0.2">
      <c r="A143" s="244" t="e">
        <f>'Performance Framework '!#REF!</f>
        <v>#REF!</v>
      </c>
      <c r="B143" s="243" t="e">
        <f ca="1">INDIRECT(ADDRESS(MATCH(A143,CatCoverage!C:C,0),4,1,1,"CatCoverage"))</f>
        <v>#REF!</v>
      </c>
      <c r="C143" s="243" t="e">
        <f ca="1">INDIRECT(ADDRESS(MATCH(A143,CatCoverage!C:C,0),15,1,1,"CatCoverage"))</f>
        <v>#REF!</v>
      </c>
      <c r="D143" s="243" t="e">
        <f>'Performance Framework '!#REF!</f>
        <v>#REF!</v>
      </c>
      <c r="E143" s="243" t="e">
        <f>'Performance Framework '!#REF!</f>
        <v>#REF!</v>
      </c>
      <c r="F143" s="243" t="e">
        <f>'Performance Framework '!#REF!</f>
        <v>#REF!</v>
      </c>
      <c r="G143" s="243" t="e">
        <f>'Performance Framework '!#REF!</f>
        <v>#REF!</v>
      </c>
      <c r="H143" s="243">
        <f ca="1">IFERROR(INDIRECT(ADDRESS(MATCH(D143,CatIndDisaggrGrp!$A:$A,0),7,1,1,"CatIndDisaggrGrp")),0)</f>
        <v>0</v>
      </c>
      <c r="I143" s="243">
        <f ca="1">IFERROR(INDIRECT(ADDRESS(MATCH(E143,CatIndDisaggrGrp!$A:$A,0),7,1,1,"CatIndDisaggrGrp")),0)</f>
        <v>0</v>
      </c>
      <c r="J143" s="243">
        <f ca="1">IFERROR(INDIRECT(ADDRESS(MATCH(F143,CatIndDisaggrGrp!$A:$A,0),7,1,1,"CatIndDisaggrGrp")),0)</f>
        <v>0</v>
      </c>
      <c r="K143" s="243">
        <f ca="1">IFERROR(INDIRECT(ADDRESS(MATCH(G143,CatIndDisaggrGrp!$A:$A,0),7,1,1,"CatIndDisaggrGrp")),0)</f>
        <v>0</v>
      </c>
      <c r="L143" s="243">
        <f t="shared" ca="1" si="4"/>
        <v>0</v>
      </c>
      <c r="M143" s="245" t="str">
        <f t="shared" ca="1" si="5"/>
        <v/>
      </c>
    </row>
    <row r="144" spans="1:13" outlineLevel="1" x14ac:dyDescent="0.2">
      <c r="A144" s="244" t="e">
        <f>'Performance Framework '!#REF!</f>
        <v>#REF!</v>
      </c>
      <c r="B144" s="243" t="e">
        <f ca="1">INDIRECT(ADDRESS(MATCH(A144,CatCoverage!C:C,0),4,1,1,"CatCoverage"))</f>
        <v>#REF!</v>
      </c>
      <c r="C144" s="243" t="e">
        <f ca="1">INDIRECT(ADDRESS(MATCH(A144,CatCoverage!C:C,0),15,1,1,"CatCoverage"))</f>
        <v>#REF!</v>
      </c>
      <c r="D144" s="243" t="e">
        <f>'Performance Framework '!#REF!</f>
        <v>#REF!</v>
      </c>
      <c r="E144" s="243" t="e">
        <f>'Performance Framework '!#REF!</f>
        <v>#REF!</v>
      </c>
      <c r="F144" s="243" t="e">
        <f>'Performance Framework '!#REF!</f>
        <v>#REF!</v>
      </c>
      <c r="G144" s="243" t="e">
        <f>'Performance Framework '!#REF!</f>
        <v>#REF!</v>
      </c>
      <c r="H144" s="243">
        <f ca="1">IFERROR(INDIRECT(ADDRESS(MATCH(D144,CatIndDisaggrGrp!$A:$A,0),7,1,1,"CatIndDisaggrGrp")),0)</f>
        <v>0</v>
      </c>
      <c r="I144" s="243">
        <f ca="1">IFERROR(INDIRECT(ADDRESS(MATCH(E144,CatIndDisaggrGrp!$A:$A,0),7,1,1,"CatIndDisaggrGrp")),0)</f>
        <v>0</v>
      </c>
      <c r="J144" s="243">
        <f ca="1">IFERROR(INDIRECT(ADDRESS(MATCH(F144,CatIndDisaggrGrp!$A:$A,0),7,1,1,"CatIndDisaggrGrp")),0)</f>
        <v>0</v>
      </c>
      <c r="K144" s="243">
        <f ca="1">IFERROR(INDIRECT(ADDRESS(MATCH(G144,CatIndDisaggrGrp!$A:$A,0),7,1,1,"CatIndDisaggrGrp")),0)</f>
        <v>0</v>
      </c>
      <c r="L144" s="243">
        <f t="shared" ca="1" si="4"/>
        <v>0</v>
      </c>
      <c r="M144" s="245" t="str">
        <f t="shared" ca="1" si="5"/>
        <v/>
      </c>
    </row>
    <row r="145" spans="1:13" outlineLevel="1" x14ac:dyDescent="0.2">
      <c r="A145" s="244" t="e">
        <f>'Performance Framework '!#REF!</f>
        <v>#REF!</v>
      </c>
      <c r="B145" s="243" t="e">
        <f ca="1">INDIRECT(ADDRESS(MATCH(A145,CatCoverage!C:C,0),4,1,1,"CatCoverage"))</f>
        <v>#REF!</v>
      </c>
      <c r="C145" s="243" t="e">
        <f ca="1">INDIRECT(ADDRESS(MATCH(A145,CatCoverage!C:C,0),15,1,1,"CatCoverage"))</f>
        <v>#REF!</v>
      </c>
      <c r="D145" s="243" t="e">
        <f>'Performance Framework '!#REF!</f>
        <v>#REF!</v>
      </c>
      <c r="E145" s="243" t="e">
        <f>'Performance Framework '!#REF!</f>
        <v>#REF!</v>
      </c>
      <c r="F145" s="243" t="e">
        <f>'Performance Framework '!#REF!</f>
        <v>#REF!</v>
      </c>
      <c r="G145" s="243" t="e">
        <f>'Performance Framework '!#REF!</f>
        <v>#REF!</v>
      </c>
      <c r="H145" s="243">
        <f ca="1">IFERROR(INDIRECT(ADDRESS(MATCH(D145,CatIndDisaggrGrp!$A:$A,0),7,1,1,"CatIndDisaggrGrp")),0)</f>
        <v>0</v>
      </c>
      <c r="I145" s="243">
        <f ca="1">IFERROR(INDIRECT(ADDRESS(MATCH(E145,CatIndDisaggrGrp!$A:$A,0),7,1,1,"CatIndDisaggrGrp")),0)</f>
        <v>0</v>
      </c>
      <c r="J145" s="243">
        <f ca="1">IFERROR(INDIRECT(ADDRESS(MATCH(F145,CatIndDisaggrGrp!$A:$A,0),7,1,1,"CatIndDisaggrGrp")),0)</f>
        <v>0</v>
      </c>
      <c r="K145" s="243">
        <f ca="1">IFERROR(INDIRECT(ADDRESS(MATCH(G145,CatIndDisaggrGrp!$A:$A,0),7,1,1,"CatIndDisaggrGrp")),0)</f>
        <v>0</v>
      </c>
      <c r="L145" s="243">
        <f t="shared" ca="1" si="4"/>
        <v>0</v>
      </c>
      <c r="M145" s="245" t="str">
        <f t="shared" ca="1" si="5"/>
        <v/>
      </c>
    </row>
    <row r="146" spans="1:13" outlineLevel="1" x14ac:dyDescent="0.2">
      <c r="A146" s="244" t="e">
        <f>'Performance Framework '!#REF!</f>
        <v>#REF!</v>
      </c>
      <c r="B146" s="243" t="e">
        <f ca="1">INDIRECT(ADDRESS(MATCH(A146,CatCoverage!C:C,0),4,1,1,"CatCoverage"))</f>
        <v>#REF!</v>
      </c>
      <c r="C146" s="243" t="e">
        <f ca="1">INDIRECT(ADDRESS(MATCH(A146,CatCoverage!C:C,0),15,1,1,"CatCoverage"))</f>
        <v>#REF!</v>
      </c>
      <c r="D146" s="243" t="e">
        <f>'Performance Framework '!#REF!</f>
        <v>#REF!</v>
      </c>
      <c r="E146" s="243" t="e">
        <f>'Performance Framework '!#REF!</f>
        <v>#REF!</v>
      </c>
      <c r="F146" s="243" t="e">
        <f>'Performance Framework '!#REF!</f>
        <v>#REF!</v>
      </c>
      <c r="G146" s="243" t="e">
        <f>'Performance Framework '!#REF!</f>
        <v>#REF!</v>
      </c>
      <c r="H146" s="243">
        <f ca="1">IFERROR(INDIRECT(ADDRESS(MATCH(D146,CatIndDisaggrGrp!$A:$A,0),7,1,1,"CatIndDisaggrGrp")),0)</f>
        <v>0</v>
      </c>
      <c r="I146" s="243">
        <f ca="1">IFERROR(INDIRECT(ADDRESS(MATCH(E146,CatIndDisaggrGrp!$A:$A,0),7,1,1,"CatIndDisaggrGrp")),0)</f>
        <v>0</v>
      </c>
      <c r="J146" s="243">
        <f ca="1">IFERROR(INDIRECT(ADDRESS(MATCH(F146,CatIndDisaggrGrp!$A:$A,0),7,1,1,"CatIndDisaggrGrp")),0)</f>
        <v>0</v>
      </c>
      <c r="K146" s="243">
        <f ca="1">IFERROR(INDIRECT(ADDRESS(MATCH(G146,CatIndDisaggrGrp!$A:$A,0),7,1,1,"CatIndDisaggrGrp")),0)</f>
        <v>0</v>
      </c>
      <c r="L146" s="243">
        <f t="shared" ca="1" si="4"/>
        <v>0</v>
      </c>
      <c r="M146" s="245" t="str">
        <f t="shared" ca="1" si="5"/>
        <v/>
      </c>
    </row>
    <row r="147" spans="1:13" outlineLevel="1" x14ac:dyDescent="0.2">
      <c r="A147" s="244" t="e">
        <f>'Performance Framework '!#REF!</f>
        <v>#REF!</v>
      </c>
      <c r="B147" s="243" t="e">
        <f ca="1">INDIRECT(ADDRESS(MATCH(A147,CatCoverage!C:C,0),4,1,1,"CatCoverage"))</f>
        <v>#REF!</v>
      </c>
      <c r="C147" s="243" t="e">
        <f ca="1">INDIRECT(ADDRESS(MATCH(A147,CatCoverage!C:C,0),15,1,1,"CatCoverage"))</f>
        <v>#REF!</v>
      </c>
      <c r="D147" s="243" t="e">
        <f>'Performance Framework '!#REF!</f>
        <v>#REF!</v>
      </c>
      <c r="E147" s="243" t="e">
        <f>'Performance Framework '!#REF!</f>
        <v>#REF!</v>
      </c>
      <c r="F147" s="243" t="e">
        <f>'Performance Framework '!#REF!</f>
        <v>#REF!</v>
      </c>
      <c r="G147" s="243" t="e">
        <f>'Performance Framework '!#REF!</f>
        <v>#REF!</v>
      </c>
      <c r="H147" s="243">
        <f ca="1">IFERROR(INDIRECT(ADDRESS(MATCH(D147,CatIndDisaggrGrp!$A:$A,0),7,1,1,"CatIndDisaggrGrp")),0)</f>
        <v>0</v>
      </c>
      <c r="I147" s="243">
        <f ca="1">IFERROR(INDIRECT(ADDRESS(MATCH(E147,CatIndDisaggrGrp!$A:$A,0),7,1,1,"CatIndDisaggrGrp")),0)</f>
        <v>0</v>
      </c>
      <c r="J147" s="243">
        <f ca="1">IFERROR(INDIRECT(ADDRESS(MATCH(F147,CatIndDisaggrGrp!$A:$A,0),7,1,1,"CatIndDisaggrGrp")),0)</f>
        <v>0</v>
      </c>
      <c r="K147" s="243">
        <f ca="1">IFERROR(INDIRECT(ADDRESS(MATCH(G147,CatIndDisaggrGrp!$A:$A,0),7,1,1,"CatIndDisaggrGrp")),0)</f>
        <v>0</v>
      </c>
      <c r="L147" s="243">
        <f t="shared" ca="1" si="4"/>
        <v>0</v>
      </c>
      <c r="M147" s="245" t="str">
        <f t="shared" ca="1" si="5"/>
        <v/>
      </c>
    </row>
    <row r="148" spans="1:13" outlineLevel="1" x14ac:dyDescent="0.2">
      <c r="A148" s="244" t="e">
        <f>'Performance Framework '!#REF!</f>
        <v>#REF!</v>
      </c>
      <c r="B148" s="243" t="e">
        <f ca="1">INDIRECT(ADDRESS(MATCH(A148,CatCoverage!C:C,0),4,1,1,"CatCoverage"))</f>
        <v>#REF!</v>
      </c>
      <c r="C148" s="243" t="e">
        <f ca="1">INDIRECT(ADDRESS(MATCH(A148,CatCoverage!C:C,0),15,1,1,"CatCoverage"))</f>
        <v>#REF!</v>
      </c>
      <c r="D148" s="243" t="e">
        <f>'Performance Framework '!#REF!</f>
        <v>#REF!</v>
      </c>
      <c r="E148" s="243" t="e">
        <f>'Performance Framework '!#REF!</f>
        <v>#REF!</v>
      </c>
      <c r="F148" s="243" t="e">
        <f>'Performance Framework '!#REF!</f>
        <v>#REF!</v>
      </c>
      <c r="G148" s="243" t="e">
        <f>'Performance Framework '!#REF!</f>
        <v>#REF!</v>
      </c>
      <c r="H148" s="243">
        <f ca="1">IFERROR(INDIRECT(ADDRESS(MATCH(D148,CatIndDisaggrGrp!$A:$A,0),7,1,1,"CatIndDisaggrGrp")),0)</f>
        <v>0</v>
      </c>
      <c r="I148" s="243">
        <f ca="1">IFERROR(INDIRECT(ADDRESS(MATCH(E148,CatIndDisaggrGrp!$A:$A,0),7,1,1,"CatIndDisaggrGrp")),0)</f>
        <v>0</v>
      </c>
      <c r="J148" s="243">
        <f ca="1">IFERROR(INDIRECT(ADDRESS(MATCH(F148,CatIndDisaggrGrp!$A:$A,0),7,1,1,"CatIndDisaggrGrp")),0)</f>
        <v>0</v>
      </c>
      <c r="K148" s="243">
        <f ca="1">IFERROR(INDIRECT(ADDRESS(MATCH(G148,CatIndDisaggrGrp!$A:$A,0),7,1,1,"CatIndDisaggrGrp")),0)</f>
        <v>0</v>
      </c>
      <c r="L148" s="243">
        <f t="shared" ca="1" si="4"/>
        <v>0</v>
      </c>
      <c r="M148" s="245" t="str">
        <f t="shared" ca="1" si="5"/>
        <v/>
      </c>
    </row>
    <row r="149" spans="1:13" outlineLevel="1" x14ac:dyDescent="0.2">
      <c r="A149" s="244" t="e">
        <f>'Performance Framework '!#REF!</f>
        <v>#REF!</v>
      </c>
      <c r="B149" s="243" t="e">
        <f ca="1">INDIRECT(ADDRESS(MATCH(A149,CatCoverage!C:C,0),4,1,1,"CatCoverage"))</f>
        <v>#REF!</v>
      </c>
      <c r="C149" s="243" t="e">
        <f ca="1">INDIRECT(ADDRESS(MATCH(A149,CatCoverage!C:C,0),15,1,1,"CatCoverage"))</f>
        <v>#REF!</v>
      </c>
      <c r="D149" s="243" t="e">
        <f>'Performance Framework '!#REF!</f>
        <v>#REF!</v>
      </c>
      <c r="E149" s="243" t="e">
        <f>'Performance Framework '!#REF!</f>
        <v>#REF!</v>
      </c>
      <c r="F149" s="243" t="e">
        <f>'Performance Framework '!#REF!</f>
        <v>#REF!</v>
      </c>
      <c r="G149" s="243" t="e">
        <f>'Performance Framework '!#REF!</f>
        <v>#REF!</v>
      </c>
      <c r="H149" s="243">
        <f ca="1">IFERROR(INDIRECT(ADDRESS(MATCH(D149,CatIndDisaggrGrp!$A:$A,0),7,1,1,"CatIndDisaggrGrp")),0)</f>
        <v>0</v>
      </c>
      <c r="I149" s="243">
        <f ca="1">IFERROR(INDIRECT(ADDRESS(MATCH(E149,CatIndDisaggrGrp!$A:$A,0),7,1,1,"CatIndDisaggrGrp")),0)</f>
        <v>0</v>
      </c>
      <c r="J149" s="243">
        <f ca="1">IFERROR(INDIRECT(ADDRESS(MATCH(F149,CatIndDisaggrGrp!$A:$A,0),7,1,1,"CatIndDisaggrGrp")),0)</f>
        <v>0</v>
      </c>
      <c r="K149" s="243">
        <f ca="1">IFERROR(INDIRECT(ADDRESS(MATCH(G149,CatIndDisaggrGrp!$A:$A,0),7,1,1,"CatIndDisaggrGrp")),0)</f>
        <v>0</v>
      </c>
      <c r="L149" s="243">
        <f t="shared" ca="1" si="4"/>
        <v>0</v>
      </c>
      <c r="M149" s="245" t="str">
        <f t="shared" ca="1" si="5"/>
        <v/>
      </c>
    </row>
    <row r="150" spans="1:13" outlineLevel="1" x14ac:dyDescent="0.2">
      <c r="A150" s="244" t="e">
        <f>'Performance Framework '!#REF!</f>
        <v>#REF!</v>
      </c>
      <c r="B150" s="243" t="e">
        <f ca="1">INDIRECT(ADDRESS(MATCH(A150,CatCoverage!C:C,0),4,1,1,"CatCoverage"))</f>
        <v>#REF!</v>
      </c>
      <c r="C150" s="243" t="e">
        <f ca="1">INDIRECT(ADDRESS(MATCH(A150,CatCoverage!C:C,0),15,1,1,"CatCoverage"))</f>
        <v>#REF!</v>
      </c>
      <c r="D150" s="243" t="e">
        <f>'Performance Framework '!#REF!</f>
        <v>#REF!</v>
      </c>
      <c r="E150" s="243" t="e">
        <f>'Performance Framework '!#REF!</f>
        <v>#REF!</v>
      </c>
      <c r="F150" s="243" t="e">
        <f>'Performance Framework '!#REF!</f>
        <v>#REF!</v>
      </c>
      <c r="G150" s="243" t="e">
        <f>'Performance Framework '!#REF!</f>
        <v>#REF!</v>
      </c>
      <c r="H150" s="243">
        <f ca="1">IFERROR(INDIRECT(ADDRESS(MATCH(D150,CatIndDisaggrGrp!$A:$A,0),7,1,1,"CatIndDisaggrGrp")),0)</f>
        <v>0</v>
      </c>
      <c r="I150" s="243">
        <f ca="1">IFERROR(INDIRECT(ADDRESS(MATCH(E150,CatIndDisaggrGrp!$A:$A,0),7,1,1,"CatIndDisaggrGrp")),0)</f>
        <v>0</v>
      </c>
      <c r="J150" s="243">
        <f ca="1">IFERROR(INDIRECT(ADDRESS(MATCH(F150,CatIndDisaggrGrp!$A:$A,0),7,1,1,"CatIndDisaggrGrp")),0)</f>
        <v>0</v>
      </c>
      <c r="K150" s="243">
        <f ca="1">IFERROR(INDIRECT(ADDRESS(MATCH(G150,CatIndDisaggrGrp!$A:$A,0),7,1,1,"CatIndDisaggrGrp")),0)</f>
        <v>0</v>
      </c>
      <c r="L150" s="243">
        <f t="shared" ca="1" si="4"/>
        <v>0</v>
      </c>
      <c r="M150" s="245" t="str">
        <f t="shared" ca="1" si="5"/>
        <v/>
      </c>
    </row>
    <row r="151" spans="1:13" outlineLevel="1" x14ac:dyDescent="0.2">
      <c r="A151" s="244" t="e">
        <f>'Performance Framework '!#REF!</f>
        <v>#REF!</v>
      </c>
      <c r="B151" s="243" t="e">
        <f ca="1">INDIRECT(ADDRESS(MATCH(A151,CatCoverage!C:C,0),4,1,1,"CatCoverage"))</f>
        <v>#REF!</v>
      </c>
      <c r="C151" s="243" t="e">
        <f ca="1">INDIRECT(ADDRESS(MATCH(A151,CatCoverage!C:C,0),15,1,1,"CatCoverage"))</f>
        <v>#REF!</v>
      </c>
      <c r="D151" s="243" t="e">
        <f>'Performance Framework '!#REF!</f>
        <v>#REF!</v>
      </c>
      <c r="E151" s="243" t="e">
        <f>'Performance Framework '!#REF!</f>
        <v>#REF!</v>
      </c>
      <c r="F151" s="243" t="e">
        <f>'Performance Framework '!#REF!</f>
        <v>#REF!</v>
      </c>
      <c r="G151" s="243" t="e">
        <f>'Performance Framework '!#REF!</f>
        <v>#REF!</v>
      </c>
      <c r="H151" s="243">
        <f ca="1">IFERROR(INDIRECT(ADDRESS(MATCH(D151,CatIndDisaggrGrp!$A:$A,0),7,1,1,"CatIndDisaggrGrp")),0)</f>
        <v>0</v>
      </c>
      <c r="I151" s="243">
        <f ca="1">IFERROR(INDIRECT(ADDRESS(MATCH(E151,CatIndDisaggrGrp!$A:$A,0),7,1,1,"CatIndDisaggrGrp")),0)</f>
        <v>0</v>
      </c>
      <c r="J151" s="243">
        <f ca="1">IFERROR(INDIRECT(ADDRESS(MATCH(F151,CatIndDisaggrGrp!$A:$A,0),7,1,1,"CatIndDisaggrGrp")),0)</f>
        <v>0</v>
      </c>
      <c r="K151" s="243">
        <f ca="1">IFERROR(INDIRECT(ADDRESS(MATCH(G151,CatIndDisaggrGrp!$A:$A,0),7,1,1,"CatIndDisaggrGrp")),0)</f>
        <v>0</v>
      </c>
      <c r="L151" s="243">
        <f t="shared" ca="1" si="4"/>
        <v>0</v>
      </c>
      <c r="M151" s="245" t="str">
        <f t="shared" ca="1" si="5"/>
        <v/>
      </c>
    </row>
    <row r="152" spans="1:13" outlineLevel="1" x14ac:dyDescent="0.2">
      <c r="A152" s="244" t="e">
        <f>'Performance Framework '!#REF!</f>
        <v>#REF!</v>
      </c>
      <c r="B152" s="243" t="e">
        <f ca="1">INDIRECT(ADDRESS(MATCH(A152,CatCoverage!C:C,0),4,1,1,"CatCoverage"))</f>
        <v>#REF!</v>
      </c>
      <c r="C152" s="243" t="e">
        <f ca="1">INDIRECT(ADDRESS(MATCH(A152,CatCoverage!C:C,0),15,1,1,"CatCoverage"))</f>
        <v>#REF!</v>
      </c>
      <c r="D152" s="243" t="e">
        <f>'Performance Framework '!#REF!</f>
        <v>#REF!</v>
      </c>
      <c r="E152" s="243" t="e">
        <f>'Performance Framework '!#REF!</f>
        <v>#REF!</v>
      </c>
      <c r="F152" s="243" t="e">
        <f>'Performance Framework '!#REF!</f>
        <v>#REF!</v>
      </c>
      <c r="G152" s="243" t="e">
        <f>'Performance Framework '!#REF!</f>
        <v>#REF!</v>
      </c>
      <c r="H152" s="243">
        <f ca="1">IFERROR(INDIRECT(ADDRESS(MATCH(D152,CatIndDisaggrGrp!$A:$A,0),7,1,1,"CatIndDisaggrGrp")),0)</f>
        <v>0</v>
      </c>
      <c r="I152" s="243">
        <f ca="1">IFERROR(INDIRECT(ADDRESS(MATCH(E152,CatIndDisaggrGrp!$A:$A,0),7,1,1,"CatIndDisaggrGrp")),0)</f>
        <v>0</v>
      </c>
      <c r="J152" s="243">
        <f ca="1">IFERROR(INDIRECT(ADDRESS(MATCH(F152,CatIndDisaggrGrp!$A:$A,0),7,1,1,"CatIndDisaggrGrp")),0)</f>
        <v>0</v>
      </c>
      <c r="K152" s="243">
        <f ca="1">IFERROR(INDIRECT(ADDRESS(MATCH(G152,CatIndDisaggrGrp!$A:$A,0),7,1,1,"CatIndDisaggrGrp")),0)</f>
        <v>0</v>
      </c>
      <c r="L152" s="243">
        <f t="shared" ca="1" si="4"/>
        <v>0</v>
      </c>
      <c r="M152" s="245" t="str">
        <f t="shared" ca="1" si="5"/>
        <v/>
      </c>
    </row>
    <row r="153" spans="1:13" outlineLevel="1" x14ac:dyDescent="0.2">
      <c r="A153" s="244" t="e">
        <f>'Performance Framework '!#REF!</f>
        <v>#REF!</v>
      </c>
      <c r="B153" s="243" t="e">
        <f ca="1">INDIRECT(ADDRESS(MATCH(A153,CatCoverage!C:C,0),4,1,1,"CatCoverage"))</f>
        <v>#REF!</v>
      </c>
      <c r="C153" s="243" t="e">
        <f ca="1">INDIRECT(ADDRESS(MATCH(A153,CatCoverage!C:C,0),15,1,1,"CatCoverage"))</f>
        <v>#REF!</v>
      </c>
      <c r="D153" s="243" t="e">
        <f>'Performance Framework '!#REF!</f>
        <v>#REF!</v>
      </c>
      <c r="E153" s="243" t="e">
        <f>'Performance Framework '!#REF!</f>
        <v>#REF!</v>
      </c>
      <c r="F153" s="243" t="e">
        <f>'Performance Framework '!#REF!</f>
        <v>#REF!</v>
      </c>
      <c r="G153" s="243" t="e">
        <f>'Performance Framework '!#REF!</f>
        <v>#REF!</v>
      </c>
      <c r="H153" s="243">
        <f ca="1">IFERROR(INDIRECT(ADDRESS(MATCH(D153,CatIndDisaggrGrp!$A:$A,0),7,1,1,"CatIndDisaggrGrp")),0)</f>
        <v>0</v>
      </c>
      <c r="I153" s="243">
        <f ca="1">IFERROR(INDIRECT(ADDRESS(MATCH(E153,CatIndDisaggrGrp!$A:$A,0),7,1,1,"CatIndDisaggrGrp")),0)</f>
        <v>0</v>
      </c>
      <c r="J153" s="243">
        <f ca="1">IFERROR(INDIRECT(ADDRESS(MATCH(F153,CatIndDisaggrGrp!$A:$A,0),7,1,1,"CatIndDisaggrGrp")),0)</f>
        <v>0</v>
      </c>
      <c r="K153" s="243">
        <f ca="1">IFERROR(INDIRECT(ADDRESS(MATCH(G153,CatIndDisaggrGrp!$A:$A,0),7,1,1,"CatIndDisaggrGrp")),0)</f>
        <v>0</v>
      </c>
      <c r="L153" s="243">
        <f t="shared" ca="1" si="4"/>
        <v>0</v>
      </c>
      <c r="M153" s="245" t="str">
        <f t="shared" ca="1" si="5"/>
        <v/>
      </c>
    </row>
    <row r="154" spans="1:13" outlineLevel="1" x14ac:dyDescent="0.2">
      <c r="A154" s="244" t="e">
        <f>'Performance Framework '!#REF!</f>
        <v>#REF!</v>
      </c>
      <c r="B154" s="243" t="e">
        <f ca="1">INDIRECT(ADDRESS(MATCH(A154,CatCoverage!C:C,0),4,1,1,"CatCoverage"))</f>
        <v>#REF!</v>
      </c>
      <c r="C154" s="243" t="e">
        <f ca="1">INDIRECT(ADDRESS(MATCH(A154,CatCoverage!C:C,0),15,1,1,"CatCoverage"))</f>
        <v>#REF!</v>
      </c>
      <c r="D154" s="243" t="e">
        <f>'Performance Framework '!#REF!</f>
        <v>#REF!</v>
      </c>
      <c r="E154" s="243" t="e">
        <f>'Performance Framework '!#REF!</f>
        <v>#REF!</v>
      </c>
      <c r="F154" s="243" t="e">
        <f>'Performance Framework '!#REF!</f>
        <v>#REF!</v>
      </c>
      <c r="G154" s="243" t="e">
        <f>'Performance Framework '!#REF!</f>
        <v>#REF!</v>
      </c>
      <c r="H154" s="243">
        <f ca="1">IFERROR(INDIRECT(ADDRESS(MATCH(D154,CatIndDisaggrGrp!$A:$A,0),7,1,1,"CatIndDisaggrGrp")),0)</f>
        <v>0</v>
      </c>
      <c r="I154" s="243">
        <f ca="1">IFERROR(INDIRECT(ADDRESS(MATCH(E154,CatIndDisaggrGrp!$A:$A,0),7,1,1,"CatIndDisaggrGrp")),0)</f>
        <v>0</v>
      </c>
      <c r="J154" s="243">
        <f ca="1">IFERROR(INDIRECT(ADDRESS(MATCH(F154,CatIndDisaggrGrp!$A:$A,0),7,1,1,"CatIndDisaggrGrp")),0)</f>
        <v>0</v>
      </c>
      <c r="K154" s="243">
        <f ca="1">IFERROR(INDIRECT(ADDRESS(MATCH(G154,CatIndDisaggrGrp!$A:$A,0),7,1,1,"CatIndDisaggrGrp")),0)</f>
        <v>0</v>
      </c>
      <c r="L154" s="243">
        <f t="shared" ca="1" si="4"/>
        <v>0</v>
      </c>
      <c r="M154" s="245" t="str">
        <f t="shared" ca="1" si="5"/>
        <v/>
      </c>
    </row>
    <row r="155" spans="1:13" outlineLevel="1" x14ac:dyDescent="0.2">
      <c r="A155" s="244" t="e">
        <f>'Performance Framework '!#REF!</f>
        <v>#REF!</v>
      </c>
      <c r="B155" s="243" t="e">
        <f ca="1">INDIRECT(ADDRESS(MATCH(A155,CatCoverage!C:C,0),4,1,1,"CatCoverage"))</f>
        <v>#REF!</v>
      </c>
      <c r="C155" s="243" t="e">
        <f ca="1">INDIRECT(ADDRESS(MATCH(A155,CatCoverage!C:C,0),15,1,1,"CatCoverage"))</f>
        <v>#REF!</v>
      </c>
      <c r="D155" s="243" t="e">
        <f>'Performance Framework '!#REF!</f>
        <v>#REF!</v>
      </c>
      <c r="E155" s="243" t="e">
        <f>'Performance Framework '!#REF!</f>
        <v>#REF!</v>
      </c>
      <c r="F155" s="243" t="e">
        <f>'Performance Framework '!#REF!</f>
        <v>#REF!</v>
      </c>
      <c r="G155" s="243" t="e">
        <f>'Performance Framework '!#REF!</f>
        <v>#REF!</v>
      </c>
      <c r="H155" s="243">
        <f ca="1">IFERROR(INDIRECT(ADDRESS(MATCH(D155,CatIndDisaggrGrp!$A:$A,0),7,1,1,"CatIndDisaggrGrp")),0)</f>
        <v>0</v>
      </c>
      <c r="I155" s="243">
        <f ca="1">IFERROR(INDIRECT(ADDRESS(MATCH(E155,CatIndDisaggrGrp!$A:$A,0),7,1,1,"CatIndDisaggrGrp")),0)</f>
        <v>0</v>
      </c>
      <c r="J155" s="243">
        <f ca="1">IFERROR(INDIRECT(ADDRESS(MATCH(F155,CatIndDisaggrGrp!$A:$A,0),7,1,1,"CatIndDisaggrGrp")),0)</f>
        <v>0</v>
      </c>
      <c r="K155" s="243">
        <f ca="1">IFERROR(INDIRECT(ADDRESS(MATCH(G155,CatIndDisaggrGrp!$A:$A,0),7,1,1,"CatIndDisaggrGrp")),0)</f>
        <v>0</v>
      </c>
      <c r="L155" s="243">
        <f t="shared" ca="1" si="4"/>
        <v>0</v>
      </c>
      <c r="M155" s="245" t="str">
        <f t="shared" ca="1" si="5"/>
        <v/>
      </c>
    </row>
    <row r="156" spans="1:13" outlineLevel="1" x14ac:dyDescent="0.2">
      <c r="A156" s="244" t="e">
        <f>'Performance Framework '!#REF!</f>
        <v>#REF!</v>
      </c>
      <c r="B156" s="243" t="e">
        <f ca="1">INDIRECT(ADDRESS(MATCH(A156,CatCoverage!C:C,0),4,1,1,"CatCoverage"))</f>
        <v>#REF!</v>
      </c>
      <c r="C156" s="243" t="e">
        <f ca="1">INDIRECT(ADDRESS(MATCH(A156,CatCoverage!C:C,0),15,1,1,"CatCoverage"))</f>
        <v>#REF!</v>
      </c>
      <c r="D156" s="243" t="e">
        <f>'Performance Framework '!#REF!</f>
        <v>#REF!</v>
      </c>
      <c r="E156" s="243" t="e">
        <f>'Performance Framework '!#REF!</f>
        <v>#REF!</v>
      </c>
      <c r="F156" s="243" t="e">
        <f>'Performance Framework '!#REF!</f>
        <v>#REF!</v>
      </c>
      <c r="G156" s="243" t="e">
        <f>'Performance Framework '!#REF!</f>
        <v>#REF!</v>
      </c>
      <c r="H156" s="243">
        <f ca="1">IFERROR(INDIRECT(ADDRESS(MATCH(D156,CatIndDisaggrGrp!$A:$A,0),7,1,1,"CatIndDisaggrGrp")),0)</f>
        <v>0</v>
      </c>
      <c r="I156" s="243">
        <f ca="1">IFERROR(INDIRECT(ADDRESS(MATCH(E156,CatIndDisaggrGrp!$A:$A,0),7,1,1,"CatIndDisaggrGrp")),0)</f>
        <v>0</v>
      </c>
      <c r="J156" s="243">
        <f ca="1">IFERROR(INDIRECT(ADDRESS(MATCH(F156,CatIndDisaggrGrp!$A:$A,0),7,1,1,"CatIndDisaggrGrp")),0)</f>
        <v>0</v>
      </c>
      <c r="K156" s="243">
        <f ca="1">IFERROR(INDIRECT(ADDRESS(MATCH(G156,CatIndDisaggrGrp!$A:$A,0),7,1,1,"CatIndDisaggrGrp")),0)</f>
        <v>0</v>
      </c>
      <c r="L156" s="243">
        <f t="shared" ca="1" si="4"/>
        <v>0</v>
      </c>
      <c r="M156" s="245" t="str">
        <f t="shared" ca="1" si="5"/>
        <v/>
      </c>
    </row>
    <row r="157" spans="1:13" outlineLevel="1" x14ac:dyDescent="0.2">
      <c r="A157" s="244" t="e">
        <f>'Performance Framework '!#REF!</f>
        <v>#REF!</v>
      </c>
      <c r="B157" s="243" t="e">
        <f ca="1">INDIRECT(ADDRESS(MATCH(A157,CatCoverage!C:C,0),4,1,1,"CatCoverage"))</f>
        <v>#REF!</v>
      </c>
      <c r="C157" s="243" t="e">
        <f ca="1">INDIRECT(ADDRESS(MATCH(A157,CatCoverage!C:C,0),15,1,1,"CatCoverage"))</f>
        <v>#REF!</v>
      </c>
      <c r="D157" s="243" t="e">
        <f>'Performance Framework '!#REF!</f>
        <v>#REF!</v>
      </c>
      <c r="E157" s="243" t="e">
        <f>'Performance Framework '!#REF!</f>
        <v>#REF!</v>
      </c>
      <c r="F157" s="243" t="e">
        <f>'Performance Framework '!#REF!</f>
        <v>#REF!</v>
      </c>
      <c r="G157" s="243" t="e">
        <f>'Performance Framework '!#REF!</f>
        <v>#REF!</v>
      </c>
      <c r="H157" s="243">
        <f ca="1">IFERROR(INDIRECT(ADDRESS(MATCH(D157,CatIndDisaggrGrp!$A:$A,0),7,1,1,"CatIndDisaggrGrp")),0)</f>
        <v>0</v>
      </c>
      <c r="I157" s="243">
        <f ca="1">IFERROR(INDIRECT(ADDRESS(MATCH(E157,CatIndDisaggrGrp!$A:$A,0),7,1,1,"CatIndDisaggrGrp")),0)</f>
        <v>0</v>
      </c>
      <c r="J157" s="243">
        <f ca="1">IFERROR(INDIRECT(ADDRESS(MATCH(F157,CatIndDisaggrGrp!$A:$A,0),7,1,1,"CatIndDisaggrGrp")),0)</f>
        <v>0</v>
      </c>
      <c r="K157" s="243">
        <f ca="1">IFERROR(INDIRECT(ADDRESS(MATCH(G157,CatIndDisaggrGrp!$A:$A,0),7,1,1,"CatIndDisaggrGrp")),0)</f>
        <v>0</v>
      </c>
      <c r="L157" s="243">
        <f t="shared" ca="1" si="4"/>
        <v>0</v>
      </c>
      <c r="M157" s="245" t="str">
        <f t="shared" ca="1" si="5"/>
        <v/>
      </c>
    </row>
    <row r="158" spans="1:13" outlineLevel="1" x14ac:dyDescent="0.2">
      <c r="A158" s="244" t="e">
        <f>'Performance Framework '!#REF!</f>
        <v>#REF!</v>
      </c>
      <c r="B158" s="243" t="e">
        <f ca="1">INDIRECT(ADDRESS(MATCH(A158,CatCoverage!C:C,0),4,1,1,"CatCoverage"))</f>
        <v>#REF!</v>
      </c>
      <c r="C158" s="243" t="e">
        <f ca="1">INDIRECT(ADDRESS(MATCH(A158,CatCoverage!C:C,0),15,1,1,"CatCoverage"))</f>
        <v>#REF!</v>
      </c>
      <c r="D158" s="243" t="e">
        <f>'Performance Framework '!#REF!</f>
        <v>#REF!</v>
      </c>
      <c r="E158" s="243" t="e">
        <f>'Performance Framework '!#REF!</f>
        <v>#REF!</v>
      </c>
      <c r="F158" s="243" t="e">
        <f>'Performance Framework '!#REF!</f>
        <v>#REF!</v>
      </c>
      <c r="G158" s="243" t="e">
        <f>'Performance Framework '!#REF!</f>
        <v>#REF!</v>
      </c>
      <c r="H158" s="243">
        <f ca="1">IFERROR(INDIRECT(ADDRESS(MATCH(D158,CatIndDisaggrGrp!$A:$A,0),7,1,1,"CatIndDisaggrGrp")),0)</f>
        <v>0</v>
      </c>
      <c r="I158" s="243">
        <f ca="1">IFERROR(INDIRECT(ADDRESS(MATCH(E158,CatIndDisaggrGrp!$A:$A,0),7,1,1,"CatIndDisaggrGrp")),0)</f>
        <v>0</v>
      </c>
      <c r="J158" s="243">
        <f ca="1">IFERROR(INDIRECT(ADDRESS(MATCH(F158,CatIndDisaggrGrp!$A:$A,0),7,1,1,"CatIndDisaggrGrp")),0)</f>
        <v>0</v>
      </c>
      <c r="K158" s="243">
        <f ca="1">IFERROR(INDIRECT(ADDRESS(MATCH(G158,CatIndDisaggrGrp!$A:$A,0),7,1,1,"CatIndDisaggrGrp")),0)</f>
        <v>0</v>
      </c>
      <c r="L158" s="243">
        <f t="shared" ca="1" si="4"/>
        <v>0</v>
      </c>
      <c r="M158" s="245" t="str">
        <f t="shared" ca="1" si="5"/>
        <v/>
      </c>
    </row>
    <row r="159" spans="1:13" outlineLevel="1" x14ac:dyDescent="0.2">
      <c r="A159" s="244" t="e">
        <f>'Performance Framework '!#REF!</f>
        <v>#REF!</v>
      </c>
      <c r="B159" s="243" t="e">
        <f ca="1">INDIRECT(ADDRESS(MATCH(A159,CatCoverage!C:C,0),4,1,1,"CatCoverage"))</f>
        <v>#REF!</v>
      </c>
      <c r="C159" s="243" t="e">
        <f ca="1">INDIRECT(ADDRESS(MATCH(A159,CatCoverage!C:C,0),15,1,1,"CatCoverage"))</f>
        <v>#REF!</v>
      </c>
      <c r="D159" s="243" t="e">
        <f>'Performance Framework '!#REF!</f>
        <v>#REF!</v>
      </c>
      <c r="E159" s="243" t="e">
        <f>'Performance Framework '!#REF!</f>
        <v>#REF!</v>
      </c>
      <c r="F159" s="243" t="e">
        <f>'Performance Framework '!#REF!</f>
        <v>#REF!</v>
      </c>
      <c r="G159" s="243" t="e">
        <f>'Performance Framework '!#REF!</f>
        <v>#REF!</v>
      </c>
      <c r="H159" s="243">
        <f ca="1">IFERROR(INDIRECT(ADDRESS(MATCH(D159,CatIndDisaggrGrp!$A:$A,0),7,1,1,"CatIndDisaggrGrp")),0)</f>
        <v>0</v>
      </c>
      <c r="I159" s="243">
        <f ca="1">IFERROR(INDIRECT(ADDRESS(MATCH(E159,CatIndDisaggrGrp!$A:$A,0),7,1,1,"CatIndDisaggrGrp")),0)</f>
        <v>0</v>
      </c>
      <c r="J159" s="243">
        <f ca="1">IFERROR(INDIRECT(ADDRESS(MATCH(F159,CatIndDisaggrGrp!$A:$A,0),7,1,1,"CatIndDisaggrGrp")),0)</f>
        <v>0</v>
      </c>
      <c r="K159" s="243">
        <f ca="1">IFERROR(INDIRECT(ADDRESS(MATCH(G159,CatIndDisaggrGrp!$A:$A,0),7,1,1,"CatIndDisaggrGrp")),0)</f>
        <v>0</v>
      </c>
      <c r="L159" s="243">
        <f t="shared" ca="1" si="4"/>
        <v>0</v>
      </c>
      <c r="M159" s="245" t="str">
        <f t="shared" ca="1" si="5"/>
        <v/>
      </c>
    </row>
    <row r="160" spans="1:13" outlineLevel="1" x14ac:dyDescent="0.2">
      <c r="A160" s="244" t="e">
        <f>'Performance Framework '!#REF!</f>
        <v>#REF!</v>
      </c>
      <c r="B160" s="243" t="e">
        <f ca="1">INDIRECT(ADDRESS(MATCH(A160,CatCoverage!C:C,0),4,1,1,"CatCoverage"))</f>
        <v>#REF!</v>
      </c>
      <c r="C160" s="243" t="e">
        <f ca="1">INDIRECT(ADDRESS(MATCH(A160,CatCoverage!C:C,0),15,1,1,"CatCoverage"))</f>
        <v>#REF!</v>
      </c>
      <c r="D160" s="243" t="e">
        <f>'Performance Framework '!#REF!</f>
        <v>#REF!</v>
      </c>
      <c r="E160" s="243" t="e">
        <f>'Performance Framework '!#REF!</f>
        <v>#REF!</v>
      </c>
      <c r="F160" s="243" t="e">
        <f>'Performance Framework '!#REF!</f>
        <v>#REF!</v>
      </c>
      <c r="G160" s="243" t="e">
        <f>'Performance Framework '!#REF!</f>
        <v>#REF!</v>
      </c>
      <c r="H160" s="243">
        <f ca="1">IFERROR(INDIRECT(ADDRESS(MATCH(D160,CatIndDisaggrGrp!$A:$A,0),7,1,1,"CatIndDisaggrGrp")),0)</f>
        <v>0</v>
      </c>
      <c r="I160" s="243">
        <f ca="1">IFERROR(INDIRECT(ADDRESS(MATCH(E160,CatIndDisaggrGrp!$A:$A,0),7,1,1,"CatIndDisaggrGrp")),0)</f>
        <v>0</v>
      </c>
      <c r="J160" s="243">
        <f ca="1">IFERROR(INDIRECT(ADDRESS(MATCH(F160,CatIndDisaggrGrp!$A:$A,0),7,1,1,"CatIndDisaggrGrp")),0)</f>
        <v>0</v>
      </c>
      <c r="K160" s="243">
        <f ca="1">IFERROR(INDIRECT(ADDRESS(MATCH(G160,CatIndDisaggrGrp!$A:$A,0),7,1,1,"CatIndDisaggrGrp")),0)</f>
        <v>0</v>
      </c>
      <c r="L160" s="243">
        <f t="shared" ca="1" si="4"/>
        <v>0</v>
      </c>
      <c r="M160" s="245" t="str">
        <f t="shared" ca="1" si="5"/>
        <v/>
      </c>
    </row>
    <row r="161" spans="1:13" outlineLevel="1" x14ac:dyDescent="0.2">
      <c r="A161" s="244" t="e">
        <f>'Performance Framework '!#REF!</f>
        <v>#REF!</v>
      </c>
      <c r="B161" s="243" t="e">
        <f ca="1">INDIRECT(ADDRESS(MATCH(A161,CatCoverage!C:C,0),4,1,1,"CatCoverage"))</f>
        <v>#REF!</v>
      </c>
      <c r="C161" s="243" t="e">
        <f ca="1">INDIRECT(ADDRESS(MATCH(A161,CatCoverage!C:C,0),15,1,1,"CatCoverage"))</f>
        <v>#REF!</v>
      </c>
      <c r="D161" s="243" t="e">
        <f>'Performance Framework '!#REF!</f>
        <v>#REF!</v>
      </c>
      <c r="E161" s="243" t="e">
        <f>'Performance Framework '!#REF!</f>
        <v>#REF!</v>
      </c>
      <c r="F161" s="243" t="e">
        <f>'Performance Framework '!#REF!</f>
        <v>#REF!</v>
      </c>
      <c r="G161" s="243" t="e">
        <f>'Performance Framework '!#REF!</f>
        <v>#REF!</v>
      </c>
      <c r="H161" s="243">
        <f ca="1">IFERROR(INDIRECT(ADDRESS(MATCH(D161,CatIndDisaggrGrp!$A:$A,0),7,1,1,"CatIndDisaggrGrp")),0)</f>
        <v>0</v>
      </c>
      <c r="I161" s="243">
        <f ca="1">IFERROR(INDIRECT(ADDRESS(MATCH(E161,CatIndDisaggrGrp!$A:$A,0),7,1,1,"CatIndDisaggrGrp")),0)</f>
        <v>0</v>
      </c>
      <c r="J161" s="243">
        <f ca="1">IFERROR(INDIRECT(ADDRESS(MATCH(F161,CatIndDisaggrGrp!$A:$A,0),7,1,1,"CatIndDisaggrGrp")),0)</f>
        <v>0</v>
      </c>
      <c r="K161" s="243">
        <f ca="1">IFERROR(INDIRECT(ADDRESS(MATCH(G161,CatIndDisaggrGrp!$A:$A,0),7,1,1,"CatIndDisaggrGrp")),0)</f>
        <v>0</v>
      </c>
      <c r="L161" s="243">
        <f t="shared" ca="1" si="4"/>
        <v>0</v>
      </c>
      <c r="M161" s="245" t="str">
        <f t="shared" ca="1" si="5"/>
        <v/>
      </c>
    </row>
    <row r="162" spans="1:13" outlineLevel="1" x14ac:dyDescent="0.2">
      <c r="A162" s="244" t="e">
        <f>'Performance Framework '!#REF!</f>
        <v>#REF!</v>
      </c>
      <c r="B162" s="243" t="e">
        <f ca="1">INDIRECT(ADDRESS(MATCH(A162,CatCoverage!C:C,0),4,1,1,"CatCoverage"))</f>
        <v>#REF!</v>
      </c>
      <c r="C162" s="243" t="e">
        <f ca="1">INDIRECT(ADDRESS(MATCH(A162,CatCoverage!C:C,0),15,1,1,"CatCoverage"))</f>
        <v>#REF!</v>
      </c>
      <c r="D162" s="243" t="e">
        <f>'Performance Framework '!#REF!</f>
        <v>#REF!</v>
      </c>
      <c r="E162" s="243" t="e">
        <f>'Performance Framework '!#REF!</f>
        <v>#REF!</v>
      </c>
      <c r="F162" s="243" t="e">
        <f>'Performance Framework '!#REF!</f>
        <v>#REF!</v>
      </c>
      <c r="G162" s="243" t="e">
        <f>'Performance Framework '!#REF!</f>
        <v>#REF!</v>
      </c>
      <c r="H162" s="243">
        <f ca="1">IFERROR(INDIRECT(ADDRESS(MATCH(D162,CatIndDisaggrGrp!$A:$A,0),7,1,1,"CatIndDisaggrGrp")),0)</f>
        <v>0</v>
      </c>
      <c r="I162" s="243">
        <f ca="1">IFERROR(INDIRECT(ADDRESS(MATCH(E162,CatIndDisaggrGrp!$A:$A,0),7,1,1,"CatIndDisaggrGrp")),0)</f>
        <v>0</v>
      </c>
      <c r="J162" s="243">
        <f ca="1">IFERROR(INDIRECT(ADDRESS(MATCH(F162,CatIndDisaggrGrp!$A:$A,0),7,1,1,"CatIndDisaggrGrp")),0)</f>
        <v>0</v>
      </c>
      <c r="K162" s="243">
        <f ca="1">IFERROR(INDIRECT(ADDRESS(MATCH(G162,CatIndDisaggrGrp!$A:$A,0),7,1,1,"CatIndDisaggrGrp")),0)</f>
        <v>0</v>
      </c>
      <c r="L162" s="243">
        <f t="shared" ca="1" si="4"/>
        <v>0</v>
      </c>
      <c r="M162" s="245" t="str">
        <f t="shared" ca="1" si="5"/>
        <v/>
      </c>
    </row>
    <row r="163" spans="1:13" outlineLevel="1" x14ac:dyDescent="0.2">
      <c r="A163" s="244" t="e">
        <f>'Performance Framework '!#REF!</f>
        <v>#REF!</v>
      </c>
      <c r="B163" s="243" t="e">
        <f ca="1">INDIRECT(ADDRESS(MATCH(A163,CatCoverage!C:C,0),4,1,1,"CatCoverage"))</f>
        <v>#REF!</v>
      </c>
      <c r="C163" s="243" t="e">
        <f ca="1">INDIRECT(ADDRESS(MATCH(A163,CatCoverage!C:C,0),15,1,1,"CatCoverage"))</f>
        <v>#REF!</v>
      </c>
      <c r="D163" s="243" t="e">
        <f>'Performance Framework '!#REF!</f>
        <v>#REF!</v>
      </c>
      <c r="E163" s="243" t="e">
        <f>'Performance Framework '!#REF!</f>
        <v>#REF!</v>
      </c>
      <c r="F163" s="243" t="e">
        <f>'Performance Framework '!#REF!</f>
        <v>#REF!</v>
      </c>
      <c r="G163" s="243" t="e">
        <f>'Performance Framework '!#REF!</f>
        <v>#REF!</v>
      </c>
      <c r="H163" s="243">
        <f ca="1">IFERROR(INDIRECT(ADDRESS(MATCH(D163,CatIndDisaggrGrp!$A:$A,0),7,1,1,"CatIndDisaggrGrp")),0)</f>
        <v>0</v>
      </c>
      <c r="I163" s="243">
        <f ca="1">IFERROR(INDIRECT(ADDRESS(MATCH(E163,CatIndDisaggrGrp!$A:$A,0),7,1,1,"CatIndDisaggrGrp")),0)</f>
        <v>0</v>
      </c>
      <c r="J163" s="243">
        <f ca="1">IFERROR(INDIRECT(ADDRESS(MATCH(F163,CatIndDisaggrGrp!$A:$A,0),7,1,1,"CatIndDisaggrGrp")),0)</f>
        <v>0</v>
      </c>
      <c r="K163" s="243">
        <f ca="1">IFERROR(INDIRECT(ADDRESS(MATCH(G163,CatIndDisaggrGrp!$A:$A,0),7,1,1,"CatIndDisaggrGrp")),0)</f>
        <v>0</v>
      </c>
      <c r="L163" s="243">
        <f t="shared" ca="1" si="4"/>
        <v>0</v>
      </c>
      <c r="M163" s="245" t="str">
        <f t="shared" ca="1" si="5"/>
        <v/>
      </c>
    </row>
    <row r="164" spans="1:13" outlineLevel="1" x14ac:dyDescent="0.2">
      <c r="A164" s="244" t="e">
        <f>'Performance Framework '!#REF!</f>
        <v>#REF!</v>
      </c>
      <c r="B164" s="243" t="e">
        <f ca="1">INDIRECT(ADDRESS(MATCH(A164,CatCoverage!C:C,0),4,1,1,"CatCoverage"))</f>
        <v>#REF!</v>
      </c>
      <c r="C164" s="243" t="e">
        <f ca="1">INDIRECT(ADDRESS(MATCH(A164,CatCoverage!C:C,0),15,1,1,"CatCoverage"))</f>
        <v>#REF!</v>
      </c>
      <c r="D164" s="243" t="e">
        <f>'Performance Framework '!#REF!</f>
        <v>#REF!</v>
      </c>
      <c r="E164" s="243" t="e">
        <f>'Performance Framework '!#REF!</f>
        <v>#REF!</v>
      </c>
      <c r="F164" s="243" t="e">
        <f>'Performance Framework '!#REF!</f>
        <v>#REF!</v>
      </c>
      <c r="G164" s="243" t="e">
        <f>'Performance Framework '!#REF!</f>
        <v>#REF!</v>
      </c>
      <c r="H164" s="243">
        <f ca="1">IFERROR(INDIRECT(ADDRESS(MATCH(D164,CatIndDisaggrGrp!$A:$A,0),7,1,1,"CatIndDisaggrGrp")),0)</f>
        <v>0</v>
      </c>
      <c r="I164" s="243">
        <f ca="1">IFERROR(INDIRECT(ADDRESS(MATCH(E164,CatIndDisaggrGrp!$A:$A,0),7,1,1,"CatIndDisaggrGrp")),0)</f>
        <v>0</v>
      </c>
      <c r="J164" s="243">
        <f ca="1">IFERROR(INDIRECT(ADDRESS(MATCH(F164,CatIndDisaggrGrp!$A:$A,0),7,1,1,"CatIndDisaggrGrp")),0)</f>
        <v>0</v>
      </c>
      <c r="K164" s="243">
        <f ca="1">IFERROR(INDIRECT(ADDRESS(MATCH(G164,CatIndDisaggrGrp!$A:$A,0),7,1,1,"CatIndDisaggrGrp")),0)</f>
        <v>0</v>
      </c>
      <c r="L164" s="243">
        <f t="shared" ca="1" si="4"/>
        <v>0</v>
      </c>
      <c r="M164" s="245" t="str">
        <f t="shared" ca="1" si="5"/>
        <v/>
      </c>
    </row>
    <row r="165" spans="1:13" outlineLevel="1" x14ac:dyDescent="0.2">
      <c r="A165" s="244" t="e">
        <f>'Performance Framework '!#REF!</f>
        <v>#REF!</v>
      </c>
      <c r="B165" s="243" t="e">
        <f ca="1">INDIRECT(ADDRESS(MATCH(A165,CatCoverage!C:C,0),4,1,1,"CatCoverage"))</f>
        <v>#REF!</v>
      </c>
      <c r="C165" s="243" t="e">
        <f ca="1">INDIRECT(ADDRESS(MATCH(A165,CatCoverage!C:C,0),15,1,1,"CatCoverage"))</f>
        <v>#REF!</v>
      </c>
      <c r="D165" s="243" t="e">
        <f>'Performance Framework '!#REF!</f>
        <v>#REF!</v>
      </c>
      <c r="E165" s="243" t="e">
        <f>'Performance Framework '!#REF!</f>
        <v>#REF!</v>
      </c>
      <c r="F165" s="243" t="e">
        <f>'Performance Framework '!#REF!</f>
        <v>#REF!</v>
      </c>
      <c r="G165" s="243" t="e">
        <f>'Performance Framework '!#REF!</f>
        <v>#REF!</v>
      </c>
      <c r="H165" s="243">
        <f ca="1">IFERROR(INDIRECT(ADDRESS(MATCH(D165,CatIndDisaggrGrp!$A:$A,0),7,1,1,"CatIndDisaggrGrp")),0)</f>
        <v>0</v>
      </c>
      <c r="I165" s="243">
        <f ca="1">IFERROR(INDIRECT(ADDRESS(MATCH(E165,CatIndDisaggrGrp!$A:$A,0),7,1,1,"CatIndDisaggrGrp")),0)</f>
        <v>0</v>
      </c>
      <c r="J165" s="243">
        <f ca="1">IFERROR(INDIRECT(ADDRESS(MATCH(F165,CatIndDisaggrGrp!$A:$A,0),7,1,1,"CatIndDisaggrGrp")),0)</f>
        <v>0</v>
      </c>
      <c r="K165" s="243">
        <f ca="1">IFERROR(INDIRECT(ADDRESS(MATCH(G165,CatIndDisaggrGrp!$A:$A,0),7,1,1,"CatIndDisaggrGrp")),0)</f>
        <v>0</v>
      </c>
      <c r="L165" s="243">
        <f t="shared" ca="1" si="4"/>
        <v>0</v>
      </c>
      <c r="M165" s="245" t="str">
        <f t="shared" ca="1" si="5"/>
        <v/>
      </c>
    </row>
    <row r="166" spans="1:13" outlineLevel="1" x14ac:dyDescent="0.2">
      <c r="A166" s="244" t="e">
        <f>'Performance Framework '!#REF!</f>
        <v>#REF!</v>
      </c>
      <c r="B166" s="243" t="e">
        <f ca="1">INDIRECT(ADDRESS(MATCH(A166,CatCoverage!C:C,0),4,1,1,"CatCoverage"))</f>
        <v>#REF!</v>
      </c>
      <c r="C166" s="243" t="e">
        <f ca="1">INDIRECT(ADDRESS(MATCH(A166,CatCoverage!C:C,0),15,1,1,"CatCoverage"))</f>
        <v>#REF!</v>
      </c>
      <c r="D166" s="243" t="e">
        <f>'Performance Framework '!#REF!</f>
        <v>#REF!</v>
      </c>
      <c r="E166" s="243" t="e">
        <f>'Performance Framework '!#REF!</f>
        <v>#REF!</v>
      </c>
      <c r="F166" s="243" t="e">
        <f>'Performance Framework '!#REF!</f>
        <v>#REF!</v>
      </c>
      <c r="G166" s="243" t="e">
        <f>'Performance Framework '!#REF!</f>
        <v>#REF!</v>
      </c>
      <c r="H166" s="243">
        <f ca="1">IFERROR(INDIRECT(ADDRESS(MATCH(D166,CatIndDisaggrGrp!$A:$A,0),7,1,1,"CatIndDisaggrGrp")),0)</f>
        <v>0</v>
      </c>
      <c r="I166" s="243">
        <f ca="1">IFERROR(INDIRECT(ADDRESS(MATCH(E166,CatIndDisaggrGrp!$A:$A,0),7,1,1,"CatIndDisaggrGrp")),0)</f>
        <v>0</v>
      </c>
      <c r="J166" s="243">
        <f ca="1">IFERROR(INDIRECT(ADDRESS(MATCH(F166,CatIndDisaggrGrp!$A:$A,0),7,1,1,"CatIndDisaggrGrp")),0)</f>
        <v>0</v>
      </c>
      <c r="K166" s="243">
        <f ca="1">IFERROR(INDIRECT(ADDRESS(MATCH(G166,CatIndDisaggrGrp!$A:$A,0),7,1,1,"CatIndDisaggrGrp")),0)</f>
        <v>0</v>
      </c>
      <c r="L166" s="243">
        <f t="shared" ca="1" si="4"/>
        <v>0</v>
      </c>
      <c r="M166" s="245" t="str">
        <f t="shared" ca="1" si="5"/>
        <v/>
      </c>
    </row>
    <row r="167" spans="1:13" outlineLevel="1" x14ac:dyDescent="0.2">
      <c r="A167" s="244" t="e">
        <f>'Performance Framework '!#REF!</f>
        <v>#REF!</v>
      </c>
      <c r="B167" s="243" t="e">
        <f ca="1">INDIRECT(ADDRESS(MATCH(A167,CatCoverage!C:C,0),4,1,1,"CatCoverage"))</f>
        <v>#REF!</v>
      </c>
      <c r="C167" s="243" t="e">
        <f ca="1">INDIRECT(ADDRESS(MATCH(A167,CatCoverage!C:C,0),15,1,1,"CatCoverage"))</f>
        <v>#REF!</v>
      </c>
      <c r="D167" s="243" t="e">
        <f>'Performance Framework '!#REF!</f>
        <v>#REF!</v>
      </c>
      <c r="E167" s="243" t="e">
        <f>'Performance Framework '!#REF!</f>
        <v>#REF!</v>
      </c>
      <c r="F167" s="243" t="e">
        <f>'Performance Framework '!#REF!</f>
        <v>#REF!</v>
      </c>
      <c r="G167" s="243" t="e">
        <f>'Performance Framework '!#REF!</f>
        <v>#REF!</v>
      </c>
      <c r="H167" s="243">
        <f ca="1">IFERROR(INDIRECT(ADDRESS(MATCH(D167,CatIndDisaggrGrp!$A:$A,0),7,1,1,"CatIndDisaggrGrp")),0)</f>
        <v>0</v>
      </c>
      <c r="I167" s="243">
        <f ca="1">IFERROR(INDIRECT(ADDRESS(MATCH(E167,CatIndDisaggrGrp!$A:$A,0),7,1,1,"CatIndDisaggrGrp")),0)</f>
        <v>0</v>
      </c>
      <c r="J167" s="243">
        <f ca="1">IFERROR(INDIRECT(ADDRESS(MATCH(F167,CatIndDisaggrGrp!$A:$A,0),7,1,1,"CatIndDisaggrGrp")),0)</f>
        <v>0</v>
      </c>
      <c r="K167" s="243">
        <f ca="1">IFERROR(INDIRECT(ADDRESS(MATCH(G167,CatIndDisaggrGrp!$A:$A,0),7,1,1,"CatIndDisaggrGrp")),0)</f>
        <v>0</v>
      </c>
      <c r="L167" s="243">
        <f t="shared" ca="1" si="4"/>
        <v>0</v>
      </c>
      <c r="M167" s="245" t="str">
        <f t="shared" ca="1" si="5"/>
        <v/>
      </c>
    </row>
    <row r="168" spans="1:13" outlineLevel="1" x14ac:dyDescent="0.2">
      <c r="A168" s="244" t="e">
        <f>'Performance Framework '!#REF!</f>
        <v>#REF!</v>
      </c>
      <c r="B168" s="243" t="e">
        <f ca="1">INDIRECT(ADDRESS(MATCH(A168,CatCoverage!C:C,0),4,1,1,"CatCoverage"))</f>
        <v>#REF!</v>
      </c>
      <c r="C168" s="243" t="e">
        <f ca="1">INDIRECT(ADDRESS(MATCH(A168,CatCoverage!C:C,0),15,1,1,"CatCoverage"))</f>
        <v>#REF!</v>
      </c>
      <c r="D168" s="243" t="e">
        <f>'Performance Framework '!#REF!</f>
        <v>#REF!</v>
      </c>
      <c r="E168" s="243" t="e">
        <f>'Performance Framework '!#REF!</f>
        <v>#REF!</v>
      </c>
      <c r="F168" s="243" t="e">
        <f>'Performance Framework '!#REF!</f>
        <v>#REF!</v>
      </c>
      <c r="G168" s="243" t="e">
        <f>'Performance Framework '!#REF!</f>
        <v>#REF!</v>
      </c>
      <c r="H168" s="243">
        <f ca="1">IFERROR(INDIRECT(ADDRESS(MATCH(D168,CatIndDisaggrGrp!$A:$A,0),7,1,1,"CatIndDisaggrGrp")),0)</f>
        <v>0</v>
      </c>
      <c r="I168" s="243">
        <f ca="1">IFERROR(INDIRECT(ADDRESS(MATCH(E168,CatIndDisaggrGrp!$A:$A,0),7,1,1,"CatIndDisaggrGrp")),0)</f>
        <v>0</v>
      </c>
      <c r="J168" s="243">
        <f ca="1">IFERROR(INDIRECT(ADDRESS(MATCH(F168,CatIndDisaggrGrp!$A:$A,0),7,1,1,"CatIndDisaggrGrp")),0)</f>
        <v>0</v>
      </c>
      <c r="K168" s="243">
        <f ca="1">IFERROR(INDIRECT(ADDRESS(MATCH(G168,CatIndDisaggrGrp!$A:$A,0),7,1,1,"CatIndDisaggrGrp")),0)</f>
        <v>0</v>
      </c>
      <c r="L168" s="243">
        <f t="shared" ca="1" si="4"/>
        <v>0</v>
      </c>
      <c r="M168" s="245" t="str">
        <f t="shared" ca="1" si="5"/>
        <v/>
      </c>
    </row>
    <row r="169" spans="1:13" outlineLevel="1" x14ac:dyDescent="0.2">
      <c r="A169" s="244" t="e">
        <f>'Performance Framework '!#REF!</f>
        <v>#REF!</v>
      </c>
      <c r="B169" s="243" t="e">
        <f ca="1">INDIRECT(ADDRESS(MATCH(A169,CatCoverage!C:C,0),4,1,1,"CatCoverage"))</f>
        <v>#REF!</v>
      </c>
      <c r="C169" s="243" t="e">
        <f ca="1">INDIRECT(ADDRESS(MATCH(A169,CatCoverage!C:C,0),15,1,1,"CatCoverage"))</f>
        <v>#REF!</v>
      </c>
      <c r="D169" s="243" t="e">
        <f>'Performance Framework '!#REF!</f>
        <v>#REF!</v>
      </c>
      <c r="E169" s="243" t="e">
        <f>'Performance Framework '!#REF!</f>
        <v>#REF!</v>
      </c>
      <c r="F169" s="243" t="e">
        <f>'Performance Framework '!#REF!</f>
        <v>#REF!</v>
      </c>
      <c r="G169" s="243" t="e">
        <f>'Performance Framework '!#REF!</f>
        <v>#REF!</v>
      </c>
      <c r="H169" s="243">
        <f ca="1">IFERROR(INDIRECT(ADDRESS(MATCH(D169,CatIndDisaggrGrp!$A:$A,0),7,1,1,"CatIndDisaggrGrp")),0)</f>
        <v>0</v>
      </c>
      <c r="I169" s="243">
        <f ca="1">IFERROR(INDIRECT(ADDRESS(MATCH(E169,CatIndDisaggrGrp!$A:$A,0),7,1,1,"CatIndDisaggrGrp")),0)</f>
        <v>0</v>
      </c>
      <c r="J169" s="243">
        <f ca="1">IFERROR(INDIRECT(ADDRESS(MATCH(F169,CatIndDisaggrGrp!$A:$A,0),7,1,1,"CatIndDisaggrGrp")),0)</f>
        <v>0</v>
      </c>
      <c r="K169" s="243">
        <f ca="1">IFERROR(INDIRECT(ADDRESS(MATCH(G169,CatIndDisaggrGrp!$A:$A,0),7,1,1,"CatIndDisaggrGrp")),0)</f>
        <v>0</v>
      </c>
      <c r="L169" s="243">
        <f t="shared" ca="1" si="4"/>
        <v>0</v>
      </c>
      <c r="M169" s="245" t="str">
        <f t="shared" ca="1" si="5"/>
        <v/>
      </c>
    </row>
    <row r="170" spans="1:13" outlineLevel="1" x14ac:dyDescent="0.2">
      <c r="A170" s="244" t="e">
        <f>'Performance Framework '!#REF!</f>
        <v>#REF!</v>
      </c>
      <c r="B170" s="243" t="e">
        <f ca="1">INDIRECT(ADDRESS(MATCH(A170,CatCoverage!C:C,0),4,1,1,"CatCoverage"))</f>
        <v>#REF!</v>
      </c>
      <c r="C170" s="243" t="e">
        <f ca="1">INDIRECT(ADDRESS(MATCH(A170,CatCoverage!C:C,0),15,1,1,"CatCoverage"))</f>
        <v>#REF!</v>
      </c>
      <c r="D170" s="243" t="e">
        <f>'Performance Framework '!#REF!</f>
        <v>#REF!</v>
      </c>
      <c r="E170" s="243" t="e">
        <f>'Performance Framework '!#REF!</f>
        <v>#REF!</v>
      </c>
      <c r="F170" s="243" t="e">
        <f>'Performance Framework '!#REF!</f>
        <v>#REF!</v>
      </c>
      <c r="G170" s="243" t="e">
        <f>'Performance Framework '!#REF!</f>
        <v>#REF!</v>
      </c>
      <c r="H170" s="243">
        <f ca="1">IFERROR(INDIRECT(ADDRESS(MATCH(D170,CatIndDisaggrGrp!$A:$A,0),7,1,1,"CatIndDisaggrGrp")),0)</f>
        <v>0</v>
      </c>
      <c r="I170" s="243">
        <f ca="1">IFERROR(INDIRECT(ADDRESS(MATCH(E170,CatIndDisaggrGrp!$A:$A,0),7,1,1,"CatIndDisaggrGrp")),0)</f>
        <v>0</v>
      </c>
      <c r="J170" s="243">
        <f ca="1">IFERROR(INDIRECT(ADDRESS(MATCH(F170,CatIndDisaggrGrp!$A:$A,0),7,1,1,"CatIndDisaggrGrp")),0)</f>
        <v>0</v>
      </c>
      <c r="K170" s="243">
        <f ca="1">IFERROR(INDIRECT(ADDRESS(MATCH(G170,CatIndDisaggrGrp!$A:$A,0),7,1,1,"CatIndDisaggrGrp")),0)</f>
        <v>0</v>
      </c>
      <c r="L170" s="243">
        <f t="shared" ca="1" si="4"/>
        <v>0</v>
      </c>
      <c r="M170" s="245" t="str">
        <f t="shared" ca="1" si="5"/>
        <v/>
      </c>
    </row>
    <row r="171" spans="1:13" outlineLevel="1" x14ac:dyDescent="0.2">
      <c r="A171" s="244" t="e">
        <f>'Performance Framework '!#REF!</f>
        <v>#REF!</v>
      </c>
      <c r="B171" s="243" t="e">
        <f ca="1">INDIRECT(ADDRESS(MATCH(A171,CatCoverage!C:C,0),4,1,1,"CatCoverage"))</f>
        <v>#REF!</v>
      </c>
      <c r="C171" s="243" t="e">
        <f ca="1">INDIRECT(ADDRESS(MATCH(A171,CatCoverage!C:C,0),15,1,1,"CatCoverage"))</f>
        <v>#REF!</v>
      </c>
      <c r="D171" s="243" t="e">
        <f>'Performance Framework '!#REF!</f>
        <v>#REF!</v>
      </c>
      <c r="E171" s="243" t="e">
        <f>'Performance Framework '!#REF!</f>
        <v>#REF!</v>
      </c>
      <c r="F171" s="243" t="e">
        <f>'Performance Framework '!#REF!</f>
        <v>#REF!</v>
      </c>
      <c r="G171" s="243" t="e">
        <f>'Performance Framework '!#REF!</f>
        <v>#REF!</v>
      </c>
      <c r="H171" s="243">
        <f ca="1">IFERROR(INDIRECT(ADDRESS(MATCH(D171,CatIndDisaggrGrp!$A:$A,0),7,1,1,"CatIndDisaggrGrp")),0)</f>
        <v>0</v>
      </c>
      <c r="I171" s="243">
        <f ca="1">IFERROR(INDIRECT(ADDRESS(MATCH(E171,CatIndDisaggrGrp!$A:$A,0),7,1,1,"CatIndDisaggrGrp")),0)</f>
        <v>0</v>
      </c>
      <c r="J171" s="243">
        <f ca="1">IFERROR(INDIRECT(ADDRESS(MATCH(F171,CatIndDisaggrGrp!$A:$A,0),7,1,1,"CatIndDisaggrGrp")),0)</f>
        <v>0</v>
      </c>
      <c r="K171" s="243">
        <f ca="1">IFERROR(INDIRECT(ADDRESS(MATCH(G171,CatIndDisaggrGrp!$A:$A,0),7,1,1,"CatIndDisaggrGrp")),0)</f>
        <v>0</v>
      </c>
      <c r="L171" s="243">
        <f t="shared" ca="1" si="4"/>
        <v>0</v>
      </c>
      <c r="M171" s="245" t="str">
        <f t="shared" ca="1" si="5"/>
        <v/>
      </c>
    </row>
    <row r="172" spans="1:13" outlineLevel="1" x14ac:dyDescent="0.2">
      <c r="A172" s="244" t="e">
        <f>'Performance Framework '!#REF!</f>
        <v>#REF!</v>
      </c>
      <c r="B172" s="243" t="e">
        <f ca="1">INDIRECT(ADDRESS(MATCH(A172,CatCoverage!C:C,0),4,1,1,"CatCoverage"))</f>
        <v>#REF!</v>
      </c>
      <c r="C172" s="243" t="e">
        <f ca="1">INDIRECT(ADDRESS(MATCH(A172,CatCoverage!C:C,0),15,1,1,"CatCoverage"))</f>
        <v>#REF!</v>
      </c>
      <c r="D172" s="243" t="e">
        <f>'Performance Framework '!#REF!</f>
        <v>#REF!</v>
      </c>
      <c r="E172" s="243" t="e">
        <f>'Performance Framework '!#REF!</f>
        <v>#REF!</v>
      </c>
      <c r="F172" s="243" t="e">
        <f>'Performance Framework '!#REF!</f>
        <v>#REF!</v>
      </c>
      <c r="G172" s="243" t="e">
        <f>'Performance Framework '!#REF!</f>
        <v>#REF!</v>
      </c>
      <c r="H172" s="243">
        <f ca="1">IFERROR(INDIRECT(ADDRESS(MATCH(D172,CatIndDisaggrGrp!$A:$A,0),7,1,1,"CatIndDisaggrGrp")),0)</f>
        <v>0</v>
      </c>
      <c r="I172" s="243">
        <f ca="1">IFERROR(INDIRECT(ADDRESS(MATCH(E172,CatIndDisaggrGrp!$A:$A,0),7,1,1,"CatIndDisaggrGrp")),0)</f>
        <v>0</v>
      </c>
      <c r="J172" s="243">
        <f ca="1">IFERROR(INDIRECT(ADDRESS(MATCH(F172,CatIndDisaggrGrp!$A:$A,0),7,1,1,"CatIndDisaggrGrp")),0)</f>
        <v>0</v>
      </c>
      <c r="K172" s="243">
        <f ca="1">IFERROR(INDIRECT(ADDRESS(MATCH(G172,CatIndDisaggrGrp!$A:$A,0),7,1,1,"CatIndDisaggrGrp")),0)</f>
        <v>0</v>
      </c>
      <c r="L172" s="243">
        <f t="shared" ca="1" si="4"/>
        <v>0</v>
      </c>
      <c r="M172" s="245" t="str">
        <f t="shared" ca="1" si="5"/>
        <v/>
      </c>
    </row>
    <row r="173" spans="1:13" outlineLevel="1" x14ac:dyDescent="0.2">
      <c r="A173" s="244" t="e">
        <f>'Performance Framework '!#REF!</f>
        <v>#REF!</v>
      </c>
      <c r="B173" s="243" t="e">
        <f ca="1">INDIRECT(ADDRESS(MATCH(A173,CatCoverage!C:C,0),4,1,1,"CatCoverage"))</f>
        <v>#REF!</v>
      </c>
      <c r="C173" s="243" t="e">
        <f ca="1">INDIRECT(ADDRESS(MATCH(A173,CatCoverage!C:C,0),15,1,1,"CatCoverage"))</f>
        <v>#REF!</v>
      </c>
      <c r="D173" s="243" t="e">
        <f>'Performance Framework '!#REF!</f>
        <v>#REF!</v>
      </c>
      <c r="E173" s="243" t="e">
        <f>'Performance Framework '!#REF!</f>
        <v>#REF!</v>
      </c>
      <c r="F173" s="243" t="e">
        <f>'Performance Framework '!#REF!</f>
        <v>#REF!</v>
      </c>
      <c r="G173" s="243" t="e">
        <f>'Performance Framework '!#REF!</f>
        <v>#REF!</v>
      </c>
      <c r="H173" s="243">
        <f ca="1">IFERROR(INDIRECT(ADDRESS(MATCH(D173,CatIndDisaggrGrp!$A:$A,0),7,1,1,"CatIndDisaggrGrp")),0)</f>
        <v>0</v>
      </c>
      <c r="I173" s="243">
        <f ca="1">IFERROR(INDIRECT(ADDRESS(MATCH(E173,CatIndDisaggrGrp!$A:$A,0),7,1,1,"CatIndDisaggrGrp")),0)</f>
        <v>0</v>
      </c>
      <c r="J173" s="243">
        <f ca="1">IFERROR(INDIRECT(ADDRESS(MATCH(F173,CatIndDisaggrGrp!$A:$A,0),7,1,1,"CatIndDisaggrGrp")),0)</f>
        <v>0</v>
      </c>
      <c r="K173" s="243">
        <f ca="1">IFERROR(INDIRECT(ADDRESS(MATCH(G173,CatIndDisaggrGrp!$A:$A,0),7,1,1,"CatIndDisaggrGrp")),0)</f>
        <v>0</v>
      </c>
      <c r="L173" s="243">
        <f t="shared" ca="1" si="4"/>
        <v>0</v>
      </c>
      <c r="M173" s="245" t="str">
        <f t="shared" ca="1" si="5"/>
        <v/>
      </c>
    </row>
    <row r="174" spans="1:13" outlineLevel="1" x14ac:dyDescent="0.2">
      <c r="A174" s="244" t="e">
        <f>'Performance Framework '!#REF!</f>
        <v>#REF!</v>
      </c>
      <c r="B174" s="243" t="e">
        <f ca="1">INDIRECT(ADDRESS(MATCH(A174,CatCoverage!C:C,0),4,1,1,"CatCoverage"))</f>
        <v>#REF!</v>
      </c>
      <c r="C174" s="243" t="e">
        <f ca="1">INDIRECT(ADDRESS(MATCH(A174,CatCoverage!C:C,0),15,1,1,"CatCoverage"))</f>
        <v>#REF!</v>
      </c>
      <c r="D174" s="243" t="e">
        <f>'Performance Framework '!#REF!</f>
        <v>#REF!</v>
      </c>
      <c r="E174" s="243" t="e">
        <f>'Performance Framework '!#REF!</f>
        <v>#REF!</v>
      </c>
      <c r="F174" s="243" t="e">
        <f>'Performance Framework '!#REF!</f>
        <v>#REF!</v>
      </c>
      <c r="G174" s="243" t="e">
        <f>'Performance Framework '!#REF!</f>
        <v>#REF!</v>
      </c>
      <c r="H174" s="243">
        <f ca="1">IFERROR(INDIRECT(ADDRESS(MATCH(D174,CatIndDisaggrGrp!$A:$A,0),7,1,1,"CatIndDisaggrGrp")),0)</f>
        <v>0</v>
      </c>
      <c r="I174" s="243">
        <f ca="1">IFERROR(INDIRECT(ADDRESS(MATCH(E174,CatIndDisaggrGrp!$A:$A,0),7,1,1,"CatIndDisaggrGrp")),0)</f>
        <v>0</v>
      </c>
      <c r="J174" s="243">
        <f ca="1">IFERROR(INDIRECT(ADDRESS(MATCH(F174,CatIndDisaggrGrp!$A:$A,0),7,1,1,"CatIndDisaggrGrp")),0)</f>
        <v>0</v>
      </c>
      <c r="K174" s="243">
        <f ca="1">IFERROR(INDIRECT(ADDRESS(MATCH(G174,CatIndDisaggrGrp!$A:$A,0),7,1,1,"CatIndDisaggrGrp")),0)</f>
        <v>0</v>
      </c>
      <c r="L174" s="243">
        <f t="shared" ca="1" si="4"/>
        <v>0</v>
      </c>
      <c r="M174" s="245" t="str">
        <f t="shared" ca="1" si="5"/>
        <v/>
      </c>
    </row>
    <row r="175" spans="1:13" outlineLevel="1" x14ac:dyDescent="0.2">
      <c r="A175" s="244" t="e">
        <f>'Performance Framework '!#REF!</f>
        <v>#REF!</v>
      </c>
      <c r="B175" s="243" t="e">
        <f ca="1">INDIRECT(ADDRESS(MATCH(A175,CatCoverage!C:C,0),4,1,1,"CatCoverage"))</f>
        <v>#REF!</v>
      </c>
      <c r="C175" s="243" t="e">
        <f ca="1">INDIRECT(ADDRESS(MATCH(A175,CatCoverage!C:C,0),15,1,1,"CatCoverage"))</f>
        <v>#REF!</v>
      </c>
      <c r="D175" s="243" t="e">
        <f>'Performance Framework '!#REF!</f>
        <v>#REF!</v>
      </c>
      <c r="E175" s="243" t="e">
        <f>'Performance Framework '!#REF!</f>
        <v>#REF!</v>
      </c>
      <c r="F175" s="243" t="e">
        <f>'Performance Framework '!#REF!</f>
        <v>#REF!</v>
      </c>
      <c r="G175" s="243" t="e">
        <f>'Performance Framework '!#REF!</f>
        <v>#REF!</v>
      </c>
      <c r="H175" s="243">
        <f ca="1">IFERROR(INDIRECT(ADDRESS(MATCH(D175,CatIndDisaggrGrp!$A:$A,0),7,1,1,"CatIndDisaggrGrp")),0)</f>
        <v>0</v>
      </c>
      <c r="I175" s="243">
        <f ca="1">IFERROR(INDIRECT(ADDRESS(MATCH(E175,CatIndDisaggrGrp!$A:$A,0),7,1,1,"CatIndDisaggrGrp")),0)</f>
        <v>0</v>
      </c>
      <c r="J175" s="243">
        <f ca="1">IFERROR(INDIRECT(ADDRESS(MATCH(F175,CatIndDisaggrGrp!$A:$A,0),7,1,1,"CatIndDisaggrGrp")),0)</f>
        <v>0</v>
      </c>
      <c r="K175" s="243">
        <f ca="1">IFERROR(INDIRECT(ADDRESS(MATCH(G175,CatIndDisaggrGrp!$A:$A,0),7,1,1,"CatIndDisaggrGrp")),0)</f>
        <v>0</v>
      </c>
      <c r="L175" s="243">
        <f t="shared" ca="1" si="4"/>
        <v>0</v>
      </c>
      <c r="M175" s="245" t="str">
        <f t="shared" ca="1" si="5"/>
        <v/>
      </c>
    </row>
    <row r="176" spans="1:13" outlineLevel="1" x14ac:dyDescent="0.2">
      <c r="A176" s="244" t="e">
        <f>'Performance Framework '!#REF!</f>
        <v>#REF!</v>
      </c>
      <c r="B176" s="243" t="e">
        <f ca="1">INDIRECT(ADDRESS(MATCH(A176,CatCoverage!C:C,0),4,1,1,"CatCoverage"))</f>
        <v>#REF!</v>
      </c>
      <c r="C176" s="243" t="e">
        <f ca="1">INDIRECT(ADDRESS(MATCH(A176,CatCoverage!C:C,0),15,1,1,"CatCoverage"))</f>
        <v>#REF!</v>
      </c>
      <c r="D176" s="243" t="e">
        <f>'Performance Framework '!#REF!</f>
        <v>#REF!</v>
      </c>
      <c r="E176" s="243" t="e">
        <f>'Performance Framework '!#REF!</f>
        <v>#REF!</v>
      </c>
      <c r="F176" s="243" t="e">
        <f>'Performance Framework '!#REF!</f>
        <v>#REF!</v>
      </c>
      <c r="G176" s="243" t="e">
        <f>'Performance Framework '!#REF!</f>
        <v>#REF!</v>
      </c>
      <c r="H176" s="243">
        <f ca="1">IFERROR(INDIRECT(ADDRESS(MATCH(D176,CatIndDisaggrGrp!$A:$A,0),7,1,1,"CatIndDisaggrGrp")),0)</f>
        <v>0</v>
      </c>
      <c r="I176" s="243">
        <f ca="1">IFERROR(INDIRECT(ADDRESS(MATCH(E176,CatIndDisaggrGrp!$A:$A,0),7,1,1,"CatIndDisaggrGrp")),0)</f>
        <v>0</v>
      </c>
      <c r="J176" s="243">
        <f ca="1">IFERROR(INDIRECT(ADDRESS(MATCH(F176,CatIndDisaggrGrp!$A:$A,0),7,1,1,"CatIndDisaggrGrp")),0)</f>
        <v>0</v>
      </c>
      <c r="K176" s="243">
        <f ca="1">IFERROR(INDIRECT(ADDRESS(MATCH(G176,CatIndDisaggrGrp!$A:$A,0),7,1,1,"CatIndDisaggrGrp")),0)</f>
        <v>0</v>
      </c>
      <c r="L176" s="243">
        <f t="shared" ca="1" si="4"/>
        <v>0</v>
      </c>
      <c r="M176" s="245" t="str">
        <f t="shared" ca="1" si="5"/>
        <v/>
      </c>
    </row>
    <row r="177" spans="1:13" outlineLevel="1" x14ac:dyDescent="0.2">
      <c r="A177" s="244" t="e">
        <f>'Performance Framework '!#REF!</f>
        <v>#REF!</v>
      </c>
      <c r="B177" s="243" t="e">
        <f ca="1">INDIRECT(ADDRESS(MATCH(A177,CatCoverage!C:C,0),4,1,1,"CatCoverage"))</f>
        <v>#REF!</v>
      </c>
      <c r="C177" s="243" t="e">
        <f ca="1">INDIRECT(ADDRESS(MATCH(A177,CatCoverage!C:C,0),15,1,1,"CatCoverage"))</f>
        <v>#REF!</v>
      </c>
      <c r="D177" s="243" t="e">
        <f>'Performance Framework '!#REF!</f>
        <v>#REF!</v>
      </c>
      <c r="E177" s="243" t="e">
        <f>'Performance Framework '!#REF!</f>
        <v>#REF!</v>
      </c>
      <c r="F177" s="243" t="e">
        <f>'Performance Framework '!#REF!</f>
        <v>#REF!</v>
      </c>
      <c r="G177" s="243" t="e">
        <f>'Performance Framework '!#REF!</f>
        <v>#REF!</v>
      </c>
      <c r="H177" s="243">
        <f ca="1">IFERROR(INDIRECT(ADDRESS(MATCH(D177,CatIndDisaggrGrp!$A:$A,0),7,1,1,"CatIndDisaggrGrp")),0)</f>
        <v>0</v>
      </c>
      <c r="I177" s="243">
        <f ca="1">IFERROR(INDIRECT(ADDRESS(MATCH(E177,CatIndDisaggrGrp!$A:$A,0),7,1,1,"CatIndDisaggrGrp")),0)</f>
        <v>0</v>
      </c>
      <c r="J177" s="243">
        <f ca="1">IFERROR(INDIRECT(ADDRESS(MATCH(F177,CatIndDisaggrGrp!$A:$A,0),7,1,1,"CatIndDisaggrGrp")),0)</f>
        <v>0</v>
      </c>
      <c r="K177" s="243">
        <f ca="1">IFERROR(INDIRECT(ADDRESS(MATCH(G177,CatIndDisaggrGrp!$A:$A,0),7,1,1,"CatIndDisaggrGrp")),0)</f>
        <v>0</v>
      </c>
      <c r="L177" s="243">
        <f t="shared" ca="1" si="4"/>
        <v>0</v>
      </c>
      <c r="M177" s="245" t="str">
        <f t="shared" ca="1" si="5"/>
        <v/>
      </c>
    </row>
    <row r="178" spans="1:13" outlineLevel="1" x14ac:dyDescent="0.2">
      <c r="A178" s="244" t="e">
        <f>'Performance Framework '!#REF!</f>
        <v>#REF!</v>
      </c>
      <c r="B178" s="243" t="e">
        <f ca="1">INDIRECT(ADDRESS(MATCH(A178,CatCoverage!C:C,0),4,1,1,"CatCoverage"))</f>
        <v>#REF!</v>
      </c>
      <c r="C178" s="243" t="e">
        <f ca="1">INDIRECT(ADDRESS(MATCH(A178,CatCoverage!C:C,0),15,1,1,"CatCoverage"))</f>
        <v>#REF!</v>
      </c>
      <c r="D178" s="243" t="e">
        <f>'Performance Framework '!#REF!</f>
        <v>#REF!</v>
      </c>
      <c r="E178" s="243" t="e">
        <f>'Performance Framework '!#REF!</f>
        <v>#REF!</v>
      </c>
      <c r="F178" s="243" t="e">
        <f>'Performance Framework '!#REF!</f>
        <v>#REF!</v>
      </c>
      <c r="G178" s="243" t="e">
        <f>'Performance Framework '!#REF!</f>
        <v>#REF!</v>
      </c>
      <c r="H178" s="243">
        <f ca="1">IFERROR(INDIRECT(ADDRESS(MATCH(D178,CatIndDisaggrGrp!$A:$A,0),7,1,1,"CatIndDisaggrGrp")),0)</f>
        <v>0</v>
      </c>
      <c r="I178" s="243">
        <f ca="1">IFERROR(INDIRECT(ADDRESS(MATCH(E178,CatIndDisaggrGrp!$A:$A,0),7,1,1,"CatIndDisaggrGrp")),0)</f>
        <v>0</v>
      </c>
      <c r="J178" s="243">
        <f ca="1">IFERROR(INDIRECT(ADDRESS(MATCH(F178,CatIndDisaggrGrp!$A:$A,0),7,1,1,"CatIndDisaggrGrp")),0)</f>
        <v>0</v>
      </c>
      <c r="K178" s="243">
        <f ca="1">IFERROR(INDIRECT(ADDRESS(MATCH(G178,CatIndDisaggrGrp!$A:$A,0),7,1,1,"CatIndDisaggrGrp")),0)</f>
        <v>0</v>
      </c>
      <c r="L178" s="243">
        <f t="shared" ca="1" si="4"/>
        <v>0</v>
      </c>
      <c r="M178" s="245" t="str">
        <f t="shared" ca="1" si="5"/>
        <v/>
      </c>
    </row>
    <row r="179" spans="1:13" outlineLevel="1" x14ac:dyDescent="0.2">
      <c r="A179" s="244" t="e">
        <f>'Performance Framework '!#REF!</f>
        <v>#REF!</v>
      </c>
      <c r="B179" s="243" t="e">
        <f ca="1">INDIRECT(ADDRESS(MATCH(A179,CatCoverage!C:C,0),4,1,1,"CatCoverage"))</f>
        <v>#REF!</v>
      </c>
      <c r="C179" s="243" t="e">
        <f ca="1">INDIRECT(ADDRESS(MATCH(A179,CatCoverage!C:C,0),15,1,1,"CatCoverage"))</f>
        <v>#REF!</v>
      </c>
      <c r="D179" s="243" t="e">
        <f>'Performance Framework '!#REF!</f>
        <v>#REF!</v>
      </c>
      <c r="E179" s="243" t="e">
        <f>'Performance Framework '!#REF!</f>
        <v>#REF!</v>
      </c>
      <c r="F179" s="243" t="e">
        <f>'Performance Framework '!#REF!</f>
        <v>#REF!</v>
      </c>
      <c r="G179" s="243" t="e">
        <f>'Performance Framework '!#REF!</f>
        <v>#REF!</v>
      </c>
      <c r="H179" s="243">
        <f ca="1">IFERROR(INDIRECT(ADDRESS(MATCH(D179,CatIndDisaggrGrp!$A:$A,0),7,1,1,"CatIndDisaggrGrp")),0)</f>
        <v>0</v>
      </c>
      <c r="I179" s="243">
        <f ca="1">IFERROR(INDIRECT(ADDRESS(MATCH(E179,CatIndDisaggrGrp!$A:$A,0),7,1,1,"CatIndDisaggrGrp")),0)</f>
        <v>0</v>
      </c>
      <c r="J179" s="243">
        <f ca="1">IFERROR(INDIRECT(ADDRESS(MATCH(F179,CatIndDisaggrGrp!$A:$A,0),7,1,1,"CatIndDisaggrGrp")),0)</f>
        <v>0</v>
      </c>
      <c r="K179" s="243">
        <f ca="1">IFERROR(INDIRECT(ADDRESS(MATCH(G179,CatIndDisaggrGrp!$A:$A,0),7,1,1,"CatIndDisaggrGrp")),0)</f>
        <v>0</v>
      </c>
      <c r="L179" s="243">
        <f t="shared" ca="1" si="4"/>
        <v>0</v>
      </c>
      <c r="M179" s="245" t="str">
        <f t="shared" ca="1" si="5"/>
        <v/>
      </c>
    </row>
    <row r="180" spans="1:13" outlineLevel="1" x14ac:dyDescent="0.2">
      <c r="A180" s="244" t="e">
        <f>'Performance Framework '!#REF!</f>
        <v>#REF!</v>
      </c>
      <c r="B180" s="243" t="e">
        <f ca="1">INDIRECT(ADDRESS(MATCH(A180,CatCoverage!C:C,0),4,1,1,"CatCoverage"))</f>
        <v>#REF!</v>
      </c>
      <c r="C180" s="243" t="e">
        <f ca="1">INDIRECT(ADDRESS(MATCH(A180,CatCoverage!C:C,0),15,1,1,"CatCoverage"))</f>
        <v>#REF!</v>
      </c>
      <c r="D180" s="243" t="e">
        <f>'Performance Framework '!#REF!</f>
        <v>#REF!</v>
      </c>
      <c r="E180" s="243" t="e">
        <f>'Performance Framework '!#REF!</f>
        <v>#REF!</v>
      </c>
      <c r="F180" s="243" t="e">
        <f>'Performance Framework '!#REF!</f>
        <v>#REF!</v>
      </c>
      <c r="G180" s="243" t="e">
        <f>'Performance Framework '!#REF!</f>
        <v>#REF!</v>
      </c>
      <c r="H180" s="243">
        <f ca="1">IFERROR(INDIRECT(ADDRESS(MATCH(D180,CatIndDisaggrGrp!$A:$A,0),7,1,1,"CatIndDisaggrGrp")),0)</f>
        <v>0</v>
      </c>
      <c r="I180" s="243">
        <f ca="1">IFERROR(INDIRECT(ADDRESS(MATCH(E180,CatIndDisaggrGrp!$A:$A,0),7,1,1,"CatIndDisaggrGrp")),0)</f>
        <v>0</v>
      </c>
      <c r="J180" s="243">
        <f ca="1">IFERROR(INDIRECT(ADDRESS(MATCH(F180,CatIndDisaggrGrp!$A:$A,0),7,1,1,"CatIndDisaggrGrp")),0)</f>
        <v>0</v>
      </c>
      <c r="K180" s="243">
        <f ca="1">IFERROR(INDIRECT(ADDRESS(MATCH(G180,CatIndDisaggrGrp!$A:$A,0),7,1,1,"CatIndDisaggrGrp")),0)</f>
        <v>0</v>
      </c>
      <c r="L180" s="243">
        <f t="shared" ca="1" si="4"/>
        <v>0</v>
      </c>
      <c r="M180" s="245" t="str">
        <f t="shared" ca="1" si="5"/>
        <v/>
      </c>
    </row>
    <row r="181" spans="1:13" outlineLevel="1" x14ac:dyDescent="0.2">
      <c r="A181" s="244" t="e">
        <f>'Performance Framework '!#REF!</f>
        <v>#REF!</v>
      </c>
      <c r="B181" s="243" t="e">
        <f ca="1">INDIRECT(ADDRESS(MATCH(A181,CatCoverage!C:C,0),4,1,1,"CatCoverage"))</f>
        <v>#REF!</v>
      </c>
      <c r="C181" s="243" t="e">
        <f ca="1">INDIRECT(ADDRESS(MATCH(A181,CatCoverage!C:C,0),15,1,1,"CatCoverage"))</f>
        <v>#REF!</v>
      </c>
      <c r="D181" s="243" t="e">
        <f>'Performance Framework '!#REF!</f>
        <v>#REF!</v>
      </c>
      <c r="E181" s="243" t="e">
        <f>'Performance Framework '!#REF!</f>
        <v>#REF!</v>
      </c>
      <c r="F181" s="243" t="e">
        <f>'Performance Framework '!#REF!</f>
        <v>#REF!</v>
      </c>
      <c r="G181" s="243" t="e">
        <f>'Performance Framework '!#REF!</f>
        <v>#REF!</v>
      </c>
      <c r="H181" s="243">
        <f ca="1">IFERROR(INDIRECT(ADDRESS(MATCH(D181,CatIndDisaggrGrp!$A:$A,0),7,1,1,"CatIndDisaggrGrp")),0)</f>
        <v>0</v>
      </c>
      <c r="I181" s="243">
        <f ca="1">IFERROR(INDIRECT(ADDRESS(MATCH(E181,CatIndDisaggrGrp!$A:$A,0),7,1,1,"CatIndDisaggrGrp")),0)</f>
        <v>0</v>
      </c>
      <c r="J181" s="243">
        <f ca="1">IFERROR(INDIRECT(ADDRESS(MATCH(F181,CatIndDisaggrGrp!$A:$A,0),7,1,1,"CatIndDisaggrGrp")),0)</f>
        <v>0</v>
      </c>
      <c r="K181" s="243">
        <f ca="1">IFERROR(INDIRECT(ADDRESS(MATCH(G181,CatIndDisaggrGrp!$A:$A,0),7,1,1,"CatIndDisaggrGrp")),0)</f>
        <v>0</v>
      </c>
      <c r="L181" s="243">
        <f t="shared" ca="1" si="4"/>
        <v>0</v>
      </c>
      <c r="M181" s="245" t="str">
        <f t="shared" ca="1" si="5"/>
        <v/>
      </c>
    </row>
    <row r="182" spans="1:13" outlineLevel="1" x14ac:dyDescent="0.2">
      <c r="A182" s="244" t="e">
        <f>'Performance Framework '!#REF!</f>
        <v>#REF!</v>
      </c>
      <c r="B182" s="243" t="e">
        <f ca="1">INDIRECT(ADDRESS(MATCH(A182,CatCoverage!C:C,0),4,1,1,"CatCoverage"))</f>
        <v>#REF!</v>
      </c>
      <c r="C182" s="243" t="e">
        <f ca="1">INDIRECT(ADDRESS(MATCH(A182,CatCoverage!C:C,0),15,1,1,"CatCoverage"))</f>
        <v>#REF!</v>
      </c>
      <c r="D182" s="243" t="e">
        <f>'Performance Framework '!#REF!</f>
        <v>#REF!</v>
      </c>
      <c r="E182" s="243" t="e">
        <f>'Performance Framework '!#REF!</f>
        <v>#REF!</v>
      </c>
      <c r="F182" s="243" t="e">
        <f>'Performance Framework '!#REF!</f>
        <v>#REF!</v>
      </c>
      <c r="G182" s="243" t="e">
        <f>'Performance Framework '!#REF!</f>
        <v>#REF!</v>
      </c>
      <c r="H182" s="243">
        <f ca="1">IFERROR(INDIRECT(ADDRESS(MATCH(D182,CatIndDisaggrGrp!$A:$A,0),7,1,1,"CatIndDisaggrGrp")),0)</f>
        <v>0</v>
      </c>
      <c r="I182" s="243">
        <f ca="1">IFERROR(INDIRECT(ADDRESS(MATCH(E182,CatIndDisaggrGrp!$A:$A,0),7,1,1,"CatIndDisaggrGrp")),0)</f>
        <v>0</v>
      </c>
      <c r="J182" s="243">
        <f ca="1">IFERROR(INDIRECT(ADDRESS(MATCH(F182,CatIndDisaggrGrp!$A:$A,0),7,1,1,"CatIndDisaggrGrp")),0)</f>
        <v>0</v>
      </c>
      <c r="K182" s="243">
        <f ca="1">IFERROR(INDIRECT(ADDRESS(MATCH(G182,CatIndDisaggrGrp!$A:$A,0),7,1,1,"CatIndDisaggrGrp")),0)</f>
        <v>0</v>
      </c>
      <c r="L182" s="243">
        <f t="shared" ca="1" si="4"/>
        <v>0</v>
      </c>
      <c r="M182" s="245" t="str">
        <f t="shared" ca="1" si="5"/>
        <v/>
      </c>
    </row>
    <row r="183" spans="1:13" outlineLevel="1" x14ac:dyDescent="0.2">
      <c r="A183" s="244" t="e">
        <f>'Performance Framework '!#REF!</f>
        <v>#REF!</v>
      </c>
      <c r="B183" s="243" t="e">
        <f ca="1">INDIRECT(ADDRESS(MATCH(A183,CatCoverage!C:C,0),4,1,1,"CatCoverage"))</f>
        <v>#REF!</v>
      </c>
      <c r="C183" s="243" t="e">
        <f ca="1">INDIRECT(ADDRESS(MATCH(A183,CatCoverage!C:C,0),15,1,1,"CatCoverage"))</f>
        <v>#REF!</v>
      </c>
      <c r="D183" s="243" t="e">
        <f>'Performance Framework '!#REF!</f>
        <v>#REF!</v>
      </c>
      <c r="E183" s="243" t="e">
        <f>'Performance Framework '!#REF!</f>
        <v>#REF!</v>
      </c>
      <c r="F183" s="243" t="e">
        <f>'Performance Framework '!#REF!</f>
        <v>#REF!</v>
      </c>
      <c r="G183" s="243" t="e">
        <f>'Performance Framework '!#REF!</f>
        <v>#REF!</v>
      </c>
      <c r="H183" s="243">
        <f ca="1">IFERROR(INDIRECT(ADDRESS(MATCH(D183,CatIndDisaggrGrp!$A:$A,0),7,1,1,"CatIndDisaggrGrp")),0)</f>
        <v>0</v>
      </c>
      <c r="I183" s="243">
        <f ca="1">IFERROR(INDIRECT(ADDRESS(MATCH(E183,CatIndDisaggrGrp!$A:$A,0),7,1,1,"CatIndDisaggrGrp")),0)</f>
        <v>0</v>
      </c>
      <c r="J183" s="243">
        <f ca="1">IFERROR(INDIRECT(ADDRESS(MATCH(F183,CatIndDisaggrGrp!$A:$A,0),7,1,1,"CatIndDisaggrGrp")),0)</f>
        <v>0</v>
      </c>
      <c r="K183" s="243">
        <f ca="1">IFERROR(INDIRECT(ADDRESS(MATCH(G183,CatIndDisaggrGrp!$A:$A,0),7,1,1,"CatIndDisaggrGrp")),0)</f>
        <v>0</v>
      </c>
      <c r="L183" s="243">
        <f t="shared" ca="1" si="4"/>
        <v>0</v>
      </c>
      <c r="M183" s="245" t="str">
        <f t="shared" ca="1" si="5"/>
        <v/>
      </c>
    </row>
    <row r="184" spans="1:13" outlineLevel="1" x14ac:dyDescent="0.2">
      <c r="A184" s="244" t="e">
        <f>'Performance Framework '!#REF!</f>
        <v>#REF!</v>
      </c>
      <c r="B184" s="243" t="e">
        <f ca="1">INDIRECT(ADDRESS(MATCH(A184,CatCoverage!C:C,0),4,1,1,"CatCoverage"))</f>
        <v>#REF!</v>
      </c>
      <c r="C184" s="243" t="e">
        <f ca="1">INDIRECT(ADDRESS(MATCH(A184,CatCoverage!C:C,0),15,1,1,"CatCoverage"))</f>
        <v>#REF!</v>
      </c>
      <c r="D184" s="243" t="e">
        <f>'Performance Framework '!#REF!</f>
        <v>#REF!</v>
      </c>
      <c r="E184" s="243" t="e">
        <f>'Performance Framework '!#REF!</f>
        <v>#REF!</v>
      </c>
      <c r="F184" s="243" t="e">
        <f>'Performance Framework '!#REF!</f>
        <v>#REF!</v>
      </c>
      <c r="G184" s="243" t="e">
        <f>'Performance Framework '!#REF!</f>
        <v>#REF!</v>
      </c>
      <c r="H184" s="243">
        <f ca="1">IFERROR(INDIRECT(ADDRESS(MATCH(D184,CatIndDisaggrGrp!$A:$A,0),7,1,1,"CatIndDisaggrGrp")),0)</f>
        <v>0</v>
      </c>
      <c r="I184" s="243">
        <f ca="1">IFERROR(INDIRECT(ADDRESS(MATCH(E184,CatIndDisaggrGrp!$A:$A,0),7,1,1,"CatIndDisaggrGrp")),0)</f>
        <v>0</v>
      </c>
      <c r="J184" s="243">
        <f ca="1">IFERROR(INDIRECT(ADDRESS(MATCH(F184,CatIndDisaggrGrp!$A:$A,0),7,1,1,"CatIndDisaggrGrp")),0)</f>
        <v>0</v>
      </c>
      <c r="K184" s="243">
        <f ca="1">IFERROR(INDIRECT(ADDRESS(MATCH(G184,CatIndDisaggrGrp!$A:$A,0),7,1,1,"CatIndDisaggrGrp")),0)</f>
        <v>0</v>
      </c>
      <c r="L184" s="243">
        <f t="shared" ca="1" si="4"/>
        <v>0</v>
      </c>
      <c r="M184" s="245" t="str">
        <f t="shared" ca="1" si="5"/>
        <v/>
      </c>
    </row>
    <row r="185" spans="1:13" outlineLevel="1" x14ac:dyDescent="0.2">
      <c r="A185" s="244" t="e">
        <f>'Performance Framework '!#REF!</f>
        <v>#REF!</v>
      </c>
      <c r="B185" s="243" t="e">
        <f ca="1">INDIRECT(ADDRESS(MATCH(A185,CatCoverage!C:C,0),4,1,1,"CatCoverage"))</f>
        <v>#REF!</v>
      </c>
      <c r="C185" s="243" t="e">
        <f ca="1">INDIRECT(ADDRESS(MATCH(A185,CatCoverage!C:C,0),15,1,1,"CatCoverage"))</f>
        <v>#REF!</v>
      </c>
      <c r="D185" s="243" t="e">
        <f>'Performance Framework '!#REF!</f>
        <v>#REF!</v>
      </c>
      <c r="E185" s="243" t="e">
        <f>'Performance Framework '!#REF!</f>
        <v>#REF!</v>
      </c>
      <c r="F185" s="243" t="e">
        <f>'Performance Framework '!#REF!</f>
        <v>#REF!</v>
      </c>
      <c r="G185" s="243" t="e">
        <f>'Performance Framework '!#REF!</f>
        <v>#REF!</v>
      </c>
      <c r="H185" s="243">
        <f ca="1">IFERROR(INDIRECT(ADDRESS(MATCH(D185,CatIndDisaggrGrp!$A:$A,0),7,1,1,"CatIndDisaggrGrp")),0)</f>
        <v>0</v>
      </c>
      <c r="I185" s="243">
        <f ca="1">IFERROR(INDIRECT(ADDRESS(MATCH(E185,CatIndDisaggrGrp!$A:$A,0),7,1,1,"CatIndDisaggrGrp")),0)</f>
        <v>0</v>
      </c>
      <c r="J185" s="243">
        <f ca="1">IFERROR(INDIRECT(ADDRESS(MATCH(F185,CatIndDisaggrGrp!$A:$A,0),7,1,1,"CatIndDisaggrGrp")),0)</f>
        <v>0</v>
      </c>
      <c r="K185" s="243">
        <f ca="1">IFERROR(INDIRECT(ADDRESS(MATCH(G185,CatIndDisaggrGrp!$A:$A,0),7,1,1,"CatIndDisaggrGrp")),0)</f>
        <v>0</v>
      </c>
      <c r="L185" s="243">
        <f t="shared" ca="1" si="4"/>
        <v>0</v>
      </c>
      <c r="M185" s="245" t="str">
        <f t="shared" ca="1" si="5"/>
        <v/>
      </c>
    </row>
    <row r="186" spans="1:13" outlineLevel="1" x14ac:dyDescent="0.2">
      <c r="A186" s="244" t="e">
        <f>'Performance Framework '!#REF!</f>
        <v>#REF!</v>
      </c>
      <c r="B186" s="243" t="e">
        <f ca="1">INDIRECT(ADDRESS(MATCH(A186,CatCoverage!C:C,0),4,1,1,"CatCoverage"))</f>
        <v>#REF!</v>
      </c>
      <c r="C186" s="243" t="e">
        <f ca="1">INDIRECT(ADDRESS(MATCH(A186,CatCoverage!C:C,0),15,1,1,"CatCoverage"))</f>
        <v>#REF!</v>
      </c>
      <c r="D186" s="243" t="e">
        <f>'Performance Framework '!#REF!</f>
        <v>#REF!</v>
      </c>
      <c r="E186" s="243" t="e">
        <f>'Performance Framework '!#REF!</f>
        <v>#REF!</v>
      </c>
      <c r="F186" s="243" t="e">
        <f>'Performance Framework '!#REF!</f>
        <v>#REF!</v>
      </c>
      <c r="G186" s="243" t="e">
        <f>'Performance Framework '!#REF!</f>
        <v>#REF!</v>
      </c>
      <c r="H186" s="243">
        <f ca="1">IFERROR(INDIRECT(ADDRESS(MATCH(D186,CatIndDisaggrGrp!$A:$A,0),7,1,1,"CatIndDisaggrGrp")),0)</f>
        <v>0</v>
      </c>
      <c r="I186" s="243">
        <f ca="1">IFERROR(INDIRECT(ADDRESS(MATCH(E186,CatIndDisaggrGrp!$A:$A,0),7,1,1,"CatIndDisaggrGrp")),0)</f>
        <v>0</v>
      </c>
      <c r="J186" s="243">
        <f ca="1">IFERROR(INDIRECT(ADDRESS(MATCH(F186,CatIndDisaggrGrp!$A:$A,0),7,1,1,"CatIndDisaggrGrp")),0)</f>
        <v>0</v>
      </c>
      <c r="K186" s="243">
        <f ca="1">IFERROR(INDIRECT(ADDRESS(MATCH(G186,CatIndDisaggrGrp!$A:$A,0),7,1,1,"CatIndDisaggrGrp")),0)</f>
        <v>0</v>
      </c>
      <c r="L186" s="243">
        <f t="shared" ca="1" si="4"/>
        <v>0</v>
      </c>
      <c r="M186" s="245" t="str">
        <f t="shared" ca="1" si="5"/>
        <v/>
      </c>
    </row>
    <row r="187" spans="1:13" outlineLevel="1" x14ac:dyDescent="0.2">
      <c r="A187" s="244" t="e">
        <f>'Performance Framework '!#REF!</f>
        <v>#REF!</v>
      </c>
      <c r="B187" s="243" t="e">
        <f ca="1">INDIRECT(ADDRESS(MATCH(A187,CatCoverage!C:C,0),4,1,1,"CatCoverage"))</f>
        <v>#REF!</v>
      </c>
      <c r="C187" s="243" t="e">
        <f ca="1">INDIRECT(ADDRESS(MATCH(A187,CatCoverage!C:C,0),15,1,1,"CatCoverage"))</f>
        <v>#REF!</v>
      </c>
      <c r="D187" s="243" t="e">
        <f>'Performance Framework '!#REF!</f>
        <v>#REF!</v>
      </c>
      <c r="E187" s="243" t="e">
        <f>'Performance Framework '!#REF!</f>
        <v>#REF!</v>
      </c>
      <c r="F187" s="243" t="e">
        <f>'Performance Framework '!#REF!</f>
        <v>#REF!</v>
      </c>
      <c r="G187" s="243" t="e">
        <f>'Performance Framework '!#REF!</f>
        <v>#REF!</v>
      </c>
      <c r="H187" s="243">
        <f ca="1">IFERROR(INDIRECT(ADDRESS(MATCH(D187,CatIndDisaggrGrp!$A:$A,0),7,1,1,"CatIndDisaggrGrp")),0)</f>
        <v>0</v>
      </c>
      <c r="I187" s="243">
        <f ca="1">IFERROR(INDIRECT(ADDRESS(MATCH(E187,CatIndDisaggrGrp!$A:$A,0),7,1,1,"CatIndDisaggrGrp")),0)</f>
        <v>0</v>
      </c>
      <c r="J187" s="243">
        <f ca="1">IFERROR(INDIRECT(ADDRESS(MATCH(F187,CatIndDisaggrGrp!$A:$A,0),7,1,1,"CatIndDisaggrGrp")),0)</f>
        <v>0</v>
      </c>
      <c r="K187" s="243">
        <f ca="1">IFERROR(INDIRECT(ADDRESS(MATCH(G187,CatIndDisaggrGrp!$A:$A,0),7,1,1,"CatIndDisaggrGrp")),0)</f>
        <v>0</v>
      </c>
      <c r="L187" s="243">
        <f t="shared" ca="1" si="4"/>
        <v>0</v>
      </c>
      <c r="M187" s="245" t="str">
        <f t="shared" ca="1" si="5"/>
        <v/>
      </c>
    </row>
    <row r="188" spans="1:13" outlineLevel="1" x14ac:dyDescent="0.2">
      <c r="A188" s="244" t="e">
        <f>'Performance Framework '!#REF!</f>
        <v>#REF!</v>
      </c>
      <c r="B188" s="243" t="e">
        <f ca="1">INDIRECT(ADDRESS(MATCH(A188,CatCoverage!C:C,0),4,1,1,"CatCoverage"))</f>
        <v>#REF!</v>
      </c>
      <c r="C188" s="243" t="e">
        <f ca="1">INDIRECT(ADDRESS(MATCH(A188,CatCoverage!C:C,0),15,1,1,"CatCoverage"))</f>
        <v>#REF!</v>
      </c>
      <c r="D188" s="243" t="e">
        <f>'Performance Framework '!#REF!</f>
        <v>#REF!</v>
      </c>
      <c r="E188" s="243" t="e">
        <f>'Performance Framework '!#REF!</f>
        <v>#REF!</v>
      </c>
      <c r="F188" s="243" t="e">
        <f>'Performance Framework '!#REF!</f>
        <v>#REF!</v>
      </c>
      <c r="G188" s="243" t="e">
        <f>'Performance Framework '!#REF!</f>
        <v>#REF!</v>
      </c>
      <c r="H188" s="243">
        <f ca="1">IFERROR(INDIRECT(ADDRESS(MATCH(D188,CatIndDisaggrGrp!$A:$A,0),7,1,1,"CatIndDisaggrGrp")),0)</f>
        <v>0</v>
      </c>
      <c r="I188" s="243">
        <f ca="1">IFERROR(INDIRECT(ADDRESS(MATCH(E188,CatIndDisaggrGrp!$A:$A,0),7,1,1,"CatIndDisaggrGrp")),0)</f>
        <v>0</v>
      </c>
      <c r="J188" s="243">
        <f ca="1">IFERROR(INDIRECT(ADDRESS(MATCH(F188,CatIndDisaggrGrp!$A:$A,0),7,1,1,"CatIndDisaggrGrp")),0)</f>
        <v>0</v>
      </c>
      <c r="K188" s="243">
        <f ca="1">IFERROR(INDIRECT(ADDRESS(MATCH(G188,CatIndDisaggrGrp!$A:$A,0),7,1,1,"CatIndDisaggrGrp")),0)</f>
        <v>0</v>
      </c>
      <c r="L188" s="243">
        <f t="shared" ca="1" si="4"/>
        <v>0</v>
      </c>
      <c r="M188" s="245" t="str">
        <f t="shared" ca="1" si="5"/>
        <v/>
      </c>
    </row>
    <row r="189" spans="1:13" outlineLevel="1" x14ac:dyDescent="0.2">
      <c r="A189" s="244" t="e">
        <f>'Performance Framework '!#REF!</f>
        <v>#REF!</v>
      </c>
      <c r="B189" s="243" t="e">
        <f ca="1">INDIRECT(ADDRESS(MATCH(A189,CatCoverage!C:C,0),4,1,1,"CatCoverage"))</f>
        <v>#REF!</v>
      </c>
      <c r="C189" s="243" t="e">
        <f ca="1">INDIRECT(ADDRESS(MATCH(A189,CatCoverage!C:C,0),15,1,1,"CatCoverage"))</f>
        <v>#REF!</v>
      </c>
      <c r="D189" s="243" t="e">
        <f>'Performance Framework '!#REF!</f>
        <v>#REF!</v>
      </c>
      <c r="E189" s="243" t="e">
        <f>'Performance Framework '!#REF!</f>
        <v>#REF!</v>
      </c>
      <c r="F189" s="243" t="e">
        <f>'Performance Framework '!#REF!</f>
        <v>#REF!</v>
      </c>
      <c r="G189" s="243" t="e">
        <f>'Performance Framework '!#REF!</f>
        <v>#REF!</v>
      </c>
      <c r="H189" s="243">
        <f ca="1">IFERROR(INDIRECT(ADDRESS(MATCH(D189,CatIndDisaggrGrp!$A:$A,0),7,1,1,"CatIndDisaggrGrp")),0)</f>
        <v>0</v>
      </c>
      <c r="I189" s="243">
        <f ca="1">IFERROR(INDIRECT(ADDRESS(MATCH(E189,CatIndDisaggrGrp!$A:$A,0),7,1,1,"CatIndDisaggrGrp")),0)</f>
        <v>0</v>
      </c>
      <c r="J189" s="243">
        <f ca="1">IFERROR(INDIRECT(ADDRESS(MATCH(F189,CatIndDisaggrGrp!$A:$A,0),7,1,1,"CatIndDisaggrGrp")),0)</f>
        <v>0</v>
      </c>
      <c r="K189" s="243">
        <f ca="1">IFERROR(INDIRECT(ADDRESS(MATCH(G189,CatIndDisaggrGrp!$A:$A,0),7,1,1,"CatIndDisaggrGrp")),0)</f>
        <v>0</v>
      </c>
      <c r="L189" s="243">
        <f t="shared" ca="1" si="4"/>
        <v>0</v>
      </c>
      <c r="M189" s="245" t="str">
        <f t="shared" ca="1" si="5"/>
        <v/>
      </c>
    </row>
    <row r="190" spans="1:13" outlineLevel="1" x14ac:dyDescent="0.2">
      <c r="A190" s="244" t="e">
        <f>'Performance Framework '!#REF!</f>
        <v>#REF!</v>
      </c>
      <c r="B190" s="243" t="e">
        <f ca="1">INDIRECT(ADDRESS(MATCH(A190,CatCoverage!C:C,0),4,1,1,"CatCoverage"))</f>
        <v>#REF!</v>
      </c>
      <c r="C190" s="243" t="e">
        <f ca="1">INDIRECT(ADDRESS(MATCH(A190,CatCoverage!C:C,0),15,1,1,"CatCoverage"))</f>
        <v>#REF!</v>
      </c>
      <c r="D190" s="243" t="e">
        <f>'Performance Framework '!#REF!</f>
        <v>#REF!</v>
      </c>
      <c r="E190" s="243" t="e">
        <f>'Performance Framework '!#REF!</f>
        <v>#REF!</v>
      </c>
      <c r="F190" s="243" t="e">
        <f>'Performance Framework '!#REF!</f>
        <v>#REF!</v>
      </c>
      <c r="G190" s="243" t="e">
        <f>'Performance Framework '!#REF!</f>
        <v>#REF!</v>
      </c>
      <c r="H190" s="243">
        <f ca="1">IFERROR(INDIRECT(ADDRESS(MATCH(D190,CatIndDisaggrGrp!$A:$A,0),7,1,1,"CatIndDisaggrGrp")),0)</f>
        <v>0</v>
      </c>
      <c r="I190" s="243">
        <f ca="1">IFERROR(INDIRECT(ADDRESS(MATCH(E190,CatIndDisaggrGrp!$A:$A,0),7,1,1,"CatIndDisaggrGrp")),0)</f>
        <v>0</v>
      </c>
      <c r="J190" s="243">
        <f ca="1">IFERROR(INDIRECT(ADDRESS(MATCH(F190,CatIndDisaggrGrp!$A:$A,0),7,1,1,"CatIndDisaggrGrp")),0)</f>
        <v>0</v>
      </c>
      <c r="K190" s="243">
        <f ca="1">IFERROR(INDIRECT(ADDRESS(MATCH(G190,CatIndDisaggrGrp!$A:$A,0),7,1,1,"CatIndDisaggrGrp")),0)</f>
        <v>0</v>
      </c>
      <c r="L190" s="243">
        <f t="shared" ca="1" si="4"/>
        <v>0</v>
      </c>
      <c r="M190" s="245" t="str">
        <f t="shared" ca="1" si="5"/>
        <v/>
      </c>
    </row>
    <row r="191" spans="1:13" outlineLevel="1" x14ac:dyDescent="0.2">
      <c r="A191" s="244" t="e">
        <f>'Performance Framework '!#REF!</f>
        <v>#REF!</v>
      </c>
      <c r="B191" s="243" t="e">
        <f ca="1">INDIRECT(ADDRESS(MATCH(A191,CatCoverage!C:C,0),4,1,1,"CatCoverage"))</f>
        <v>#REF!</v>
      </c>
      <c r="C191" s="243" t="e">
        <f ca="1">INDIRECT(ADDRESS(MATCH(A191,CatCoverage!C:C,0),15,1,1,"CatCoverage"))</f>
        <v>#REF!</v>
      </c>
      <c r="D191" s="243" t="e">
        <f>'Performance Framework '!#REF!</f>
        <v>#REF!</v>
      </c>
      <c r="E191" s="243" t="e">
        <f>'Performance Framework '!#REF!</f>
        <v>#REF!</v>
      </c>
      <c r="F191" s="243" t="e">
        <f>'Performance Framework '!#REF!</f>
        <v>#REF!</v>
      </c>
      <c r="G191" s="243" t="e">
        <f>'Performance Framework '!#REF!</f>
        <v>#REF!</v>
      </c>
      <c r="H191" s="243">
        <f ca="1">IFERROR(INDIRECT(ADDRESS(MATCH(D191,CatIndDisaggrGrp!$A:$A,0),7,1,1,"CatIndDisaggrGrp")),0)</f>
        <v>0</v>
      </c>
      <c r="I191" s="243">
        <f ca="1">IFERROR(INDIRECT(ADDRESS(MATCH(E191,CatIndDisaggrGrp!$A:$A,0),7,1,1,"CatIndDisaggrGrp")),0)</f>
        <v>0</v>
      </c>
      <c r="J191" s="243">
        <f ca="1">IFERROR(INDIRECT(ADDRESS(MATCH(F191,CatIndDisaggrGrp!$A:$A,0),7,1,1,"CatIndDisaggrGrp")),0)</f>
        <v>0</v>
      </c>
      <c r="K191" s="243">
        <f ca="1">IFERROR(INDIRECT(ADDRESS(MATCH(G191,CatIndDisaggrGrp!$A:$A,0),7,1,1,"CatIndDisaggrGrp")),0)</f>
        <v>0</v>
      </c>
      <c r="L191" s="243">
        <f t="shared" ca="1" si="4"/>
        <v>0</v>
      </c>
      <c r="M191" s="245" t="str">
        <f t="shared" ca="1" si="5"/>
        <v/>
      </c>
    </row>
    <row r="192" spans="1:13" outlineLevel="1" x14ac:dyDescent="0.2">
      <c r="A192" s="244" t="e">
        <f>'Performance Framework '!#REF!</f>
        <v>#REF!</v>
      </c>
      <c r="B192" s="243" t="e">
        <f ca="1">INDIRECT(ADDRESS(MATCH(A192,CatCoverage!C:C,0),4,1,1,"CatCoverage"))</f>
        <v>#REF!</v>
      </c>
      <c r="C192" s="243" t="e">
        <f ca="1">INDIRECT(ADDRESS(MATCH(A192,CatCoverage!C:C,0),15,1,1,"CatCoverage"))</f>
        <v>#REF!</v>
      </c>
      <c r="D192" s="243" t="e">
        <f>'Performance Framework '!#REF!</f>
        <v>#REF!</v>
      </c>
      <c r="E192" s="243" t="e">
        <f>'Performance Framework '!#REF!</f>
        <v>#REF!</v>
      </c>
      <c r="F192" s="243" t="e">
        <f>'Performance Framework '!#REF!</f>
        <v>#REF!</v>
      </c>
      <c r="G192" s="243" t="e">
        <f>'Performance Framework '!#REF!</f>
        <v>#REF!</v>
      </c>
      <c r="H192" s="243">
        <f ca="1">IFERROR(INDIRECT(ADDRESS(MATCH(D192,CatIndDisaggrGrp!$A:$A,0),7,1,1,"CatIndDisaggrGrp")),0)</f>
        <v>0</v>
      </c>
      <c r="I192" s="243">
        <f ca="1">IFERROR(INDIRECT(ADDRESS(MATCH(E192,CatIndDisaggrGrp!$A:$A,0),7,1,1,"CatIndDisaggrGrp")),0)</f>
        <v>0</v>
      </c>
      <c r="J192" s="243">
        <f ca="1">IFERROR(INDIRECT(ADDRESS(MATCH(F192,CatIndDisaggrGrp!$A:$A,0),7,1,1,"CatIndDisaggrGrp")),0)</f>
        <v>0</v>
      </c>
      <c r="K192" s="243">
        <f ca="1">IFERROR(INDIRECT(ADDRESS(MATCH(G192,CatIndDisaggrGrp!$A:$A,0),7,1,1,"CatIndDisaggrGrp")),0)</f>
        <v>0</v>
      </c>
      <c r="L192" s="243">
        <f t="shared" ca="1" si="4"/>
        <v>0</v>
      </c>
      <c r="M192" s="245" t="str">
        <f t="shared" ca="1" si="5"/>
        <v/>
      </c>
    </row>
    <row r="193" spans="1:13" outlineLevel="1" x14ac:dyDescent="0.2">
      <c r="A193" s="244" t="e">
        <f>'Performance Framework '!#REF!</f>
        <v>#REF!</v>
      </c>
      <c r="B193" s="243" t="e">
        <f ca="1">INDIRECT(ADDRESS(MATCH(A193,CatCoverage!C:C,0),4,1,1,"CatCoverage"))</f>
        <v>#REF!</v>
      </c>
      <c r="C193" s="243" t="e">
        <f ca="1">INDIRECT(ADDRESS(MATCH(A193,CatCoverage!C:C,0),15,1,1,"CatCoverage"))</f>
        <v>#REF!</v>
      </c>
      <c r="D193" s="243" t="e">
        <f>'Performance Framework '!#REF!</f>
        <v>#REF!</v>
      </c>
      <c r="E193" s="243" t="e">
        <f>'Performance Framework '!#REF!</f>
        <v>#REF!</v>
      </c>
      <c r="F193" s="243" t="e">
        <f>'Performance Framework '!#REF!</f>
        <v>#REF!</v>
      </c>
      <c r="G193" s="243" t="e">
        <f>'Performance Framework '!#REF!</f>
        <v>#REF!</v>
      </c>
      <c r="H193" s="243">
        <f ca="1">IFERROR(INDIRECT(ADDRESS(MATCH(D193,CatIndDisaggrGrp!$A:$A,0),7,1,1,"CatIndDisaggrGrp")),0)</f>
        <v>0</v>
      </c>
      <c r="I193" s="243">
        <f ca="1">IFERROR(INDIRECT(ADDRESS(MATCH(E193,CatIndDisaggrGrp!$A:$A,0),7,1,1,"CatIndDisaggrGrp")),0)</f>
        <v>0</v>
      </c>
      <c r="J193" s="243">
        <f ca="1">IFERROR(INDIRECT(ADDRESS(MATCH(F193,CatIndDisaggrGrp!$A:$A,0),7,1,1,"CatIndDisaggrGrp")),0)</f>
        <v>0</v>
      </c>
      <c r="K193" s="243">
        <f ca="1">IFERROR(INDIRECT(ADDRESS(MATCH(G193,CatIndDisaggrGrp!$A:$A,0),7,1,1,"CatIndDisaggrGrp")),0)</f>
        <v>0</v>
      </c>
      <c r="L193" s="243">
        <f t="shared" ca="1" si="4"/>
        <v>0</v>
      </c>
      <c r="M193" s="245" t="str">
        <f t="shared" ca="1" si="5"/>
        <v/>
      </c>
    </row>
    <row r="194" spans="1:13" outlineLevel="1" x14ac:dyDescent="0.2">
      <c r="A194" s="244" t="e">
        <f>'Performance Framework '!#REF!</f>
        <v>#REF!</v>
      </c>
      <c r="B194" s="243" t="e">
        <f ca="1">INDIRECT(ADDRESS(MATCH(A194,CatCoverage!C:C,0),4,1,1,"CatCoverage"))</f>
        <v>#REF!</v>
      </c>
      <c r="C194" s="243" t="e">
        <f ca="1">INDIRECT(ADDRESS(MATCH(A194,CatCoverage!C:C,0),15,1,1,"CatCoverage"))</f>
        <v>#REF!</v>
      </c>
      <c r="D194" s="243" t="e">
        <f>'Performance Framework '!#REF!</f>
        <v>#REF!</v>
      </c>
      <c r="E194" s="243" t="e">
        <f>'Performance Framework '!#REF!</f>
        <v>#REF!</v>
      </c>
      <c r="F194" s="243" t="e">
        <f>'Performance Framework '!#REF!</f>
        <v>#REF!</v>
      </c>
      <c r="G194" s="243" t="e">
        <f>'Performance Framework '!#REF!</f>
        <v>#REF!</v>
      </c>
      <c r="H194" s="243">
        <f ca="1">IFERROR(INDIRECT(ADDRESS(MATCH(D194,CatIndDisaggrGrp!$A:$A,0),7,1,1,"CatIndDisaggrGrp")),0)</f>
        <v>0</v>
      </c>
      <c r="I194" s="243">
        <f ca="1">IFERROR(INDIRECT(ADDRESS(MATCH(E194,CatIndDisaggrGrp!$A:$A,0),7,1,1,"CatIndDisaggrGrp")),0)</f>
        <v>0</v>
      </c>
      <c r="J194" s="243">
        <f ca="1">IFERROR(INDIRECT(ADDRESS(MATCH(F194,CatIndDisaggrGrp!$A:$A,0),7,1,1,"CatIndDisaggrGrp")),0)</f>
        <v>0</v>
      </c>
      <c r="K194" s="243">
        <f ca="1">IFERROR(INDIRECT(ADDRESS(MATCH(G194,CatIndDisaggrGrp!$A:$A,0),7,1,1,"CatIndDisaggrGrp")),0)</f>
        <v>0</v>
      </c>
      <c r="L194" s="243">
        <f t="shared" ca="1" si="4"/>
        <v>0</v>
      </c>
      <c r="M194" s="245" t="str">
        <f t="shared" ca="1" si="5"/>
        <v/>
      </c>
    </row>
    <row r="195" spans="1:13" outlineLevel="1" x14ac:dyDescent="0.2">
      <c r="A195" s="244" t="e">
        <f>'Performance Framework '!#REF!</f>
        <v>#REF!</v>
      </c>
      <c r="B195" s="243" t="e">
        <f ca="1">INDIRECT(ADDRESS(MATCH(A195,CatCoverage!C:C,0),4,1,1,"CatCoverage"))</f>
        <v>#REF!</v>
      </c>
      <c r="C195" s="243" t="e">
        <f ca="1">INDIRECT(ADDRESS(MATCH(A195,CatCoverage!C:C,0),15,1,1,"CatCoverage"))</f>
        <v>#REF!</v>
      </c>
      <c r="D195" s="243" t="e">
        <f>'Performance Framework '!#REF!</f>
        <v>#REF!</v>
      </c>
      <c r="E195" s="243" t="e">
        <f>'Performance Framework '!#REF!</f>
        <v>#REF!</v>
      </c>
      <c r="F195" s="243" t="e">
        <f>'Performance Framework '!#REF!</f>
        <v>#REF!</v>
      </c>
      <c r="G195" s="243" t="e">
        <f>'Performance Framework '!#REF!</f>
        <v>#REF!</v>
      </c>
      <c r="H195" s="243">
        <f ca="1">IFERROR(INDIRECT(ADDRESS(MATCH(D195,CatIndDisaggrGrp!$A:$A,0),7,1,1,"CatIndDisaggrGrp")),0)</f>
        <v>0</v>
      </c>
      <c r="I195" s="243">
        <f ca="1">IFERROR(INDIRECT(ADDRESS(MATCH(E195,CatIndDisaggrGrp!$A:$A,0),7,1,1,"CatIndDisaggrGrp")),0)</f>
        <v>0</v>
      </c>
      <c r="J195" s="243">
        <f ca="1">IFERROR(INDIRECT(ADDRESS(MATCH(F195,CatIndDisaggrGrp!$A:$A,0),7,1,1,"CatIndDisaggrGrp")),0)</f>
        <v>0</v>
      </c>
      <c r="K195" s="243">
        <f ca="1">IFERROR(INDIRECT(ADDRESS(MATCH(G195,CatIndDisaggrGrp!$A:$A,0),7,1,1,"CatIndDisaggrGrp")),0)</f>
        <v>0</v>
      </c>
      <c r="L195" s="243">
        <f t="shared" ca="1" si="4"/>
        <v>0</v>
      </c>
      <c r="M195" s="245" t="str">
        <f t="shared" ca="1" si="5"/>
        <v/>
      </c>
    </row>
    <row r="196" spans="1:13" outlineLevel="1" x14ac:dyDescent="0.2">
      <c r="A196" s="244" t="e">
        <f>'Performance Framework '!#REF!</f>
        <v>#REF!</v>
      </c>
      <c r="B196" s="243" t="e">
        <f ca="1">INDIRECT(ADDRESS(MATCH(A196,CatCoverage!C:C,0),4,1,1,"CatCoverage"))</f>
        <v>#REF!</v>
      </c>
      <c r="C196" s="243" t="e">
        <f ca="1">INDIRECT(ADDRESS(MATCH(A196,CatCoverage!C:C,0),15,1,1,"CatCoverage"))</f>
        <v>#REF!</v>
      </c>
      <c r="D196" s="243" t="e">
        <f>'Performance Framework '!#REF!</f>
        <v>#REF!</v>
      </c>
      <c r="E196" s="243" t="e">
        <f>'Performance Framework '!#REF!</f>
        <v>#REF!</v>
      </c>
      <c r="F196" s="243" t="e">
        <f>'Performance Framework '!#REF!</f>
        <v>#REF!</v>
      </c>
      <c r="G196" s="243" t="e">
        <f>'Performance Framework '!#REF!</f>
        <v>#REF!</v>
      </c>
      <c r="H196" s="243">
        <f ca="1">IFERROR(INDIRECT(ADDRESS(MATCH(D196,CatIndDisaggrGrp!$A:$A,0),7,1,1,"CatIndDisaggrGrp")),0)</f>
        <v>0</v>
      </c>
      <c r="I196" s="243">
        <f ca="1">IFERROR(INDIRECT(ADDRESS(MATCH(E196,CatIndDisaggrGrp!$A:$A,0),7,1,1,"CatIndDisaggrGrp")),0)</f>
        <v>0</v>
      </c>
      <c r="J196" s="243">
        <f ca="1">IFERROR(INDIRECT(ADDRESS(MATCH(F196,CatIndDisaggrGrp!$A:$A,0),7,1,1,"CatIndDisaggrGrp")),0)</f>
        <v>0</v>
      </c>
      <c r="K196" s="243">
        <f ca="1">IFERROR(INDIRECT(ADDRESS(MATCH(G196,CatIndDisaggrGrp!$A:$A,0),7,1,1,"CatIndDisaggrGrp")),0)</f>
        <v>0</v>
      </c>
      <c r="L196" s="243">
        <f t="shared" ref="L196:L231" ca="1" si="6">SUM(H196:K196)</f>
        <v>0</v>
      </c>
      <c r="M196" s="245" t="str">
        <f t="shared" ref="M196:M231" ca="1" si="7">IFERROR(MID(B196,1,FIND(":",B196,1)-1),"")</f>
        <v/>
      </c>
    </row>
    <row r="197" spans="1:13" outlineLevel="1" x14ac:dyDescent="0.2">
      <c r="A197" s="244" t="e">
        <f>'Performance Framework '!#REF!</f>
        <v>#REF!</v>
      </c>
      <c r="B197" s="243" t="e">
        <f ca="1">INDIRECT(ADDRESS(MATCH(A197,CatCoverage!C:C,0),4,1,1,"CatCoverage"))</f>
        <v>#REF!</v>
      </c>
      <c r="C197" s="243" t="e">
        <f ca="1">INDIRECT(ADDRESS(MATCH(A197,CatCoverage!C:C,0),15,1,1,"CatCoverage"))</f>
        <v>#REF!</v>
      </c>
      <c r="D197" s="243" t="e">
        <f>'Performance Framework '!#REF!</f>
        <v>#REF!</v>
      </c>
      <c r="E197" s="243" t="e">
        <f>'Performance Framework '!#REF!</f>
        <v>#REF!</v>
      </c>
      <c r="F197" s="243" t="e">
        <f>'Performance Framework '!#REF!</f>
        <v>#REF!</v>
      </c>
      <c r="G197" s="243" t="e">
        <f>'Performance Framework '!#REF!</f>
        <v>#REF!</v>
      </c>
      <c r="H197" s="243">
        <f ca="1">IFERROR(INDIRECT(ADDRESS(MATCH(D197,CatIndDisaggrGrp!$A:$A,0),7,1,1,"CatIndDisaggrGrp")),0)</f>
        <v>0</v>
      </c>
      <c r="I197" s="243">
        <f ca="1">IFERROR(INDIRECT(ADDRESS(MATCH(E197,CatIndDisaggrGrp!$A:$A,0),7,1,1,"CatIndDisaggrGrp")),0)</f>
        <v>0</v>
      </c>
      <c r="J197" s="243">
        <f ca="1">IFERROR(INDIRECT(ADDRESS(MATCH(F197,CatIndDisaggrGrp!$A:$A,0),7,1,1,"CatIndDisaggrGrp")),0)</f>
        <v>0</v>
      </c>
      <c r="K197" s="243">
        <f ca="1">IFERROR(INDIRECT(ADDRESS(MATCH(G197,CatIndDisaggrGrp!$A:$A,0),7,1,1,"CatIndDisaggrGrp")),0)</f>
        <v>0</v>
      </c>
      <c r="L197" s="243">
        <f t="shared" ca="1" si="6"/>
        <v>0</v>
      </c>
      <c r="M197" s="245" t="str">
        <f t="shared" ca="1" si="7"/>
        <v/>
      </c>
    </row>
    <row r="198" spans="1:13" outlineLevel="1" x14ac:dyDescent="0.2">
      <c r="A198" s="244" t="e">
        <f>'Performance Framework '!#REF!</f>
        <v>#REF!</v>
      </c>
      <c r="B198" s="243" t="e">
        <f ca="1">INDIRECT(ADDRESS(MATCH(A198,CatCoverage!C:C,0),4,1,1,"CatCoverage"))</f>
        <v>#REF!</v>
      </c>
      <c r="C198" s="243" t="e">
        <f ca="1">INDIRECT(ADDRESS(MATCH(A198,CatCoverage!C:C,0),15,1,1,"CatCoverage"))</f>
        <v>#REF!</v>
      </c>
      <c r="D198" s="243" t="e">
        <f>'Performance Framework '!#REF!</f>
        <v>#REF!</v>
      </c>
      <c r="E198" s="243" t="e">
        <f>'Performance Framework '!#REF!</f>
        <v>#REF!</v>
      </c>
      <c r="F198" s="243" t="e">
        <f>'Performance Framework '!#REF!</f>
        <v>#REF!</v>
      </c>
      <c r="G198" s="243" t="e">
        <f>'Performance Framework '!#REF!</f>
        <v>#REF!</v>
      </c>
      <c r="H198" s="243">
        <f ca="1">IFERROR(INDIRECT(ADDRESS(MATCH(D198,CatIndDisaggrGrp!$A:$A,0),7,1,1,"CatIndDisaggrGrp")),0)</f>
        <v>0</v>
      </c>
      <c r="I198" s="243">
        <f ca="1">IFERROR(INDIRECT(ADDRESS(MATCH(E198,CatIndDisaggrGrp!$A:$A,0),7,1,1,"CatIndDisaggrGrp")),0)</f>
        <v>0</v>
      </c>
      <c r="J198" s="243">
        <f ca="1">IFERROR(INDIRECT(ADDRESS(MATCH(F198,CatIndDisaggrGrp!$A:$A,0),7,1,1,"CatIndDisaggrGrp")),0)</f>
        <v>0</v>
      </c>
      <c r="K198" s="243">
        <f ca="1">IFERROR(INDIRECT(ADDRESS(MATCH(G198,CatIndDisaggrGrp!$A:$A,0),7,1,1,"CatIndDisaggrGrp")),0)</f>
        <v>0</v>
      </c>
      <c r="L198" s="243">
        <f t="shared" ca="1" si="6"/>
        <v>0</v>
      </c>
      <c r="M198" s="245" t="str">
        <f t="shared" ca="1" si="7"/>
        <v/>
      </c>
    </row>
    <row r="199" spans="1:13" outlineLevel="1" x14ac:dyDescent="0.2">
      <c r="A199" s="244" t="e">
        <f>'Performance Framework '!#REF!</f>
        <v>#REF!</v>
      </c>
      <c r="B199" s="243" t="e">
        <f ca="1">INDIRECT(ADDRESS(MATCH(A199,CatCoverage!C:C,0),4,1,1,"CatCoverage"))</f>
        <v>#REF!</v>
      </c>
      <c r="C199" s="243" t="e">
        <f ca="1">INDIRECT(ADDRESS(MATCH(A199,CatCoverage!C:C,0),15,1,1,"CatCoverage"))</f>
        <v>#REF!</v>
      </c>
      <c r="D199" s="243" t="e">
        <f>'Performance Framework '!#REF!</f>
        <v>#REF!</v>
      </c>
      <c r="E199" s="243" t="e">
        <f>'Performance Framework '!#REF!</f>
        <v>#REF!</v>
      </c>
      <c r="F199" s="243" t="e">
        <f>'Performance Framework '!#REF!</f>
        <v>#REF!</v>
      </c>
      <c r="G199" s="243" t="e">
        <f>'Performance Framework '!#REF!</f>
        <v>#REF!</v>
      </c>
      <c r="H199" s="243">
        <f ca="1">IFERROR(INDIRECT(ADDRESS(MATCH(D199,CatIndDisaggrGrp!$A:$A,0),7,1,1,"CatIndDisaggrGrp")),0)</f>
        <v>0</v>
      </c>
      <c r="I199" s="243">
        <f ca="1">IFERROR(INDIRECT(ADDRESS(MATCH(E199,CatIndDisaggrGrp!$A:$A,0),7,1,1,"CatIndDisaggrGrp")),0)</f>
        <v>0</v>
      </c>
      <c r="J199" s="243">
        <f ca="1">IFERROR(INDIRECT(ADDRESS(MATCH(F199,CatIndDisaggrGrp!$A:$A,0),7,1,1,"CatIndDisaggrGrp")),0)</f>
        <v>0</v>
      </c>
      <c r="K199" s="243">
        <f ca="1">IFERROR(INDIRECT(ADDRESS(MATCH(G199,CatIndDisaggrGrp!$A:$A,0),7,1,1,"CatIndDisaggrGrp")),0)</f>
        <v>0</v>
      </c>
      <c r="L199" s="243">
        <f t="shared" ca="1" si="6"/>
        <v>0</v>
      </c>
      <c r="M199" s="245" t="str">
        <f t="shared" ca="1" si="7"/>
        <v/>
      </c>
    </row>
    <row r="200" spans="1:13" outlineLevel="1" x14ac:dyDescent="0.2">
      <c r="A200" s="244" t="e">
        <f>'Performance Framework '!#REF!</f>
        <v>#REF!</v>
      </c>
      <c r="B200" s="243" t="e">
        <f ca="1">INDIRECT(ADDRESS(MATCH(A200,CatCoverage!C:C,0),4,1,1,"CatCoverage"))</f>
        <v>#REF!</v>
      </c>
      <c r="C200" s="243" t="e">
        <f ca="1">INDIRECT(ADDRESS(MATCH(A200,CatCoverage!C:C,0),15,1,1,"CatCoverage"))</f>
        <v>#REF!</v>
      </c>
      <c r="D200" s="243" t="e">
        <f>'Performance Framework '!#REF!</f>
        <v>#REF!</v>
      </c>
      <c r="E200" s="243" t="e">
        <f>'Performance Framework '!#REF!</f>
        <v>#REF!</v>
      </c>
      <c r="F200" s="243" t="e">
        <f>'Performance Framework '!#REF!</f>
        <v>#REF!</v>
      </c>
      <c r="G200" s="243" t="e">
        <f>'Performance Framework '!#REF!</f>
        <v>#REF!</v>
      </c>
      <c r="H200" s="243">
        <f ca="1">IFERROR(INDIRECT(ADDRESS(MATCH(D200,CatIndDisaggrGrp!$A:$A,0),7,1,1,"CatIndDisaggrGrp")),0)</f>
        <v>0</v>
      </c>
      <c r="I200" s="243">
        <f ca="1">IFERROR(INDIRECT(ADDRESS(MATCH(E200,CatIndDisaggrGrp!$A:$A,0),7,1,1,"CatIndDisaggrGrp")),0)</f>
        <v>0</v>
      </c>
      <c r="J200" s="243">
        <f ca="1">IFERROR(INDIRECT(ADDRESS(MATCH(F200,CatIndDisaggrGrp!$A:$A,0),7,1,1,"CatIndDisaggrGrp")),0)</f>
        <v>0</v>
      </c>
      <c r="K200" s="243">
        <f ca="1">IFERROR(INDIRECT(ADDRESS(MATCH(G200,CatIndDisaggrGrp!$A:$A,0),7,1,1,"CatIndDisaggrGrp")),0)</f>
        <v>0</v>
      </c>
      <c r="L200" s="243">
        <f t="shared" ca="1" si="6"/>
        <v>0</v>
      </c>
      <c r="M200" s="245" t="str">
        <f t="shared" ca="1" si="7"/>
        <v/>
      </c>
    </row>
    <row r="201" spans="1:13" outlineLevel="1" x14ac:dyDescent="0.2">
      <c r="A201" s="244" t="e">
        <f>'Performance Framework '!#REF!</f>
        <v>#REF!</v>
      </c>
      <c r="B201" s="243" t="e">
        <f ca="1">INDIRECT(ADDRESS(MATCH(A201,CatCoverage!C:C,0),4,1,1,"CatCoverage"))</f>
        <v>#REF!</v>
      </c>
      <c r="C201" s="243" t="e">
        <f ca="1">INDIRECT(ADDRESS(MATCH(A201,CatCoverage!C:C,0),15,1,1,"CatCoverage"))</f>
        <v>#REF!</v>
      </c>
      <c r="D201" s="243" t="e">
        <f>'Performance Framework '!#REF!</f>
        <v>#REF!</v>
      </c>
      <c r="E201" s="243" t="e">
        <f>'Performance Framework '!#REF!</f>
        <v>#REF!</v>
      </c>
      <c r="F201" s="243" t="e">
        <f>'Performance Framework '!#REF!</f>
        <v>#REF!</v>
      </c>
      <c r="G201" s="243" t="e">
        <f>'Performance Framework '!#REF!</f>
        <v>#REF!</v>
      </c>
      <c r="H201" s="243">
        <f ca="1">IFERROR(INDIRECT(ADDRESS(MATCH(D201,CatIndDisaggrGrp!$A:$A,0),7,1,1,"CatIndDisaggrGrp")),0)</f>
        <v>0</v>
      </c>
      <c r="I201" s="243">
        <f ca="1">IFERROR(INDIRECT(ADDRESS(MATCH(E201,CatIndDisaggrGrp!$A:$A,0),7,1,1,"CatIndDisaggrGrp")),0)</f>
        <v>0</v>
      </c>
      <c r="J201" s="243">
        <f ca="1">IFERROR(INDIRECT(ADDRESS(MATCH(F201,CatIndDisaggrGrp!$A:$A,0),7,1,1,"CatIndDisaggrGrp")),0)</f>
        <v>0</v>
      </c>
      <c r="K201" s="243">
        <f ca="1">IFERROR(INDIRECT(ADDRESS(MATCH(G201,CatIndDisaggrGrp!$A:$A,0),7,1,1,"CatIndDisaggrGrp")),0)</f>
        <v>0</v>
      </c>
      <c r="L201" s="243">
        <f t="shared" ca="1" si="6"/>
        <v>0</v>
      </c>
      <c r="M201" s="245" t="str">
        <f t="shared" ca="1" si="7"/>
        <v/>
      </c>
    </row>
    <row r="202" spans="1:13" outlineLevel="1" x14ac:dyDescent="0.2">
      <c r="A202" s="244" t="e">
        <f>'Performance Framework '!#REF!</f>
        <v>#REF!</v>
      </c>
      <c r="B202" s="243" t="e">
        <f ca="1">INDIRECT(ADDRESS(MATCH(A202,CatCoverage!C:C,0),4,1,1,"CatCoverage"))</f>
        <v>#REF!</v>
      </c>
      <c r="C202" s="243" t="e">
        <f ca="1">INDIRECT(ADDRESS(MATCH(A202,CatCoverage!C:C,0),15,1,1,"CatCoverage"))</f>
        <v>#REF!</v>
      </c>
      <c r="D202" s="243" t="e">
        <f>'Performance Framework '!#REF!</f>
        <v>#REF!</v>
      </c>
      <c r="E202" s="243" t="e">
        <f>'Performance Framework '!#REF!</f>
        <v>#REF!</v>
      </c>
      <c r="F202" s="243" t="e">
        <f>'Performance Framework '!#REF!</f>
        <v>#REF!</v>
      </c>
      <c r="G202" s="243" t="e">
        <f>'Performance Framework '!#REF!</f>
        <v>#REF!</v>
      </c>
      <c r="H202" s="243">
        <f ca="1">IFERROR(INDIRECT(ADDRESS(MATCH(D202,CatIndDisaggrGrp!$A:$A,0),7,1,1,"CatIndDisaggrGrp")),0)</f>
        <v>0</v>
      </c>
      <c r="I202" s="243">
        <f ca="1">IFERROR(INDIRECT(ADDRESS(MATCH(E202,CatIndDisaggrGrp!$A:$A,0),7,1,1,"CatIndDisaggrGrp")),0)</f>
        <v>0</v>
      </c>
      <c r="J202" s="243">
        <f ca="1">IFERROR(INDIRECT(ADDRESS(MATCH(F202,CatIndDisaggrGrp!$A:$A,0),7,1,1,"CatIndDisaggrGrp")),0)</f>
        <v>0</v>
      </c>
      <c r="K202" s="243">
        <f ca="1">IFERROR(INDIRECT(ADDRESS(MATCH(G202,CatIndDisaggrGrp!$A:$A,0),7,1,1,"CatIndDisaggrGrp")),0)</f>
        <v>0</v>
      </c>
      <c r="L202" s="243">
        <f t="shared" ca="1" si="6"/>
        <v>0</v>
      </c>
      <c r="M202" s="245" t="str">
        <f t="shared" ca="1" si="7"/>
        <v/>
      </c>
    </row>
    <row r="203" spans="1:13" outlineLevel="1" x14ac:dyDescent="0.2">
      <c r="A203" s="244" t="e">
        <f>'Performance Framework '!#REF!</f>
        <v>#REF!</v>
      </c>
      <c r="B203" s="243" t="e">
        <f ca="1">INDIRECT(ADDRESS(MATCH(A203,CatCoverage!C:C,0),4,1,1,"CatCoverage"))</f>
        <v>#REF!</v>
      </c>
      <c r="C203" s="243" t="e">
        <f ca="1">INDIRECT(ADDRESS(MATCH(A203,CatCoverage!C:C,0),15,1,1,"CatCoverage"))</f>
        <v>#REF!</v>
      </c>
      <c r="D203" s="243" t="e">
        <f>'Performance Framework '!#REF!</f>
        <v>#REF!</v>
      </c>
      <c r="E203" s="243" t="e">
        <f>'Performance Framework '!#REF!</f>
        <v>#REF!</v>
      </c>
      <c r="F203" s="243" t="e">
        <f>'Performance Framework '!#REF!</f>
        <v>#REF!</v>
      </c>
      <c r="G203" s="243" t="e">
        <f>'Performance Framework '!#REF!</f>
        <v>#REF!</v>
      </c>
      <c r="H203" s="243">
        <f ca="1">IFERROR(INDIRECT(ADDRESS(MATCH(D203,CatIndDisaggrGrp!$A:$A,0),7,1,1,"CatIndDisaggrGrp")),0)</f>
        <v>0</v>
      </c>
      <c r="I203" s="243">
        <f ca="1">IFERROR(INDIRECT(ADDRESS(MATCH(E203,CatIndDisaggrGrp!$A:$A,0),7,1,1,"CatIndDisaggrGrp")),0)</f>
        <v>0</v>
      </c>
      <c r="J203" s="243">
        <f ca="1">IFERROR(INDIRECT(ADDRESS(MATCH(F203,CatIndDisaggrGrp!$A:$A,0),7,1,1,"CatIndDisaggrGrp")),0)</f>
        <v>0</v>
      </c>
      <c r="K203" s="243">
        <f ca="1">IFERROR(INDIRECT(ADDRESS(MATCH(G203,CatIndDisaggrGrp!$A:$A,0),7,1,1,"CatIndDisaggrGrp")),0)</f>
        <v>0</v>
      </c>
      <c r="L203" s="243">
        <f t="shared" ca="1" si="6"/>
        <v>0</v>
      </c>
      <c r="M203" s="245" t="str">
        <f t="shared" ca="1" si="7"/>
        <v/>
      </c>
    </row>
    <row r="204" spans="1:13" outlineLevel="1" x14ac:dyDescent="0.2">
      <c r="A204" s="244" t="e">
        <f>'Performance Framework '!#REF!</f>
        <v>#REF!</v>
      </c>
      <c r="B204" s="243" t="e">
        <f ca="1">INDIRECT(ADDRESS(MATCH(A204,CatCoverage!C:C,0),4,1,1,"CatCoverage"))</f>
        <v>#REF!</v>
      </c>
      <c r="C204" s="243" t="e">
        <f ca="1">INDIRECT(ADDRESS(MATCH(A204,CatCoverage!C:C,0),15,1,1,"CatCoverage"))</f>
        <v>#REF!</v>
      </c>
      <c r="D204" s="243" t="e">
        <f>'Performance Framework '!#REF!</f>
        <v>#REF!</v>
      </c>
      <c r="E204" s="243" t="e">
        <f>'Performance Framework '!#REF!</f>
        <v>#REF!</v>
      </c>
      <c r="F204" s="243" t="e">
        <f>'Performance Framework '!#REF!</f>
        <v>#REF!</v>
      </c>
      <c r="G204" s="243" t="e">
        <f>'Performance Framework '!#REF!</f>
        <v>#REF!</v>
      </c>
      <c r="H204" s="243">
        <f ca="1">IFERROR(INDIRECT(ADDRESS(MATCH(D204,CatIndDisaggrGrp!$A:$A,0),7,1,1,"CatIndDisaggrGrp")),0)</f>
        <v>0</v>
      </c>
      <c r="I204" s="243">
        <f ca="1">IFERROR(INDIRECT(ADDRESS(MATCH(E204,CatIndDisaggrGrp!$A:$A,0),7,1,1,"CatIndDisaggrGrp")),0)</f>
        <v>0</v>
      </c>
      <c r="J204" s="243">
        <f ca="1">IFERROR(INDIRECT(ADDRESS(MATCH(F204,CatIndDisaggrGrp!$A:$A,0),7,1,1,"CatIndDisaggrGrp")),0)</f>
        <v>0</v>
      </c>
      <c r="K204" s="243">
        <f ca="1">IFERROR(INDIRECT(ADDRESS(MATCH(G204,CatIndDisaggrGrp!$A:$A,0),7,1,1,"CatIndDisaggrGrp")),0)</f>
        <v>0</v>
      </c>
      <c r="L204" s="243">
        <f t="shared" ca="1" si="6"/>
        <v>0</v>
      </c>
      <c r="M204" s="245" t="str">
        <f t="shared" ca="1" si="7"/>
        <v/>
      </c>
    </row>
    <row r="205" spans="1:13" outlineLevel="1" x14ac:dyDescent="0.2">
      <c r="A205" s="244" t="e">
        <f>'Performance Framework '!#REF!</f>
        <v>#REF!</v>
      </c>
      <c r="B205" s="243" t="e">
        <f ca="1">INDIRECT(ADDRESS(MATCH(A205,CatCoverage!C:C,0),4,1,1,"CatCoverage"))</f>
        <v>#REF!</v>
      </c>
      <c r="C205" s="243" t="e">
        <f ca="1">INDIRECT(ADDRESS(MATCH(A205,CatCoverage!C:C,0),15,1,1,"CatCoverage"))</f>
        <v>#REF!</v>
      </c>
      <c r="D205" s="243" t="e">
        <f>'Performance Framework '!#REF!</f>
        <v>#REF!</v>
      </c>
      <c r="E205" s="243" t="e">
        <f>'Performance Framework '!#REF!</f>
        <v>#REF!</v>
      </c>
      <c r="F205" s="243" t="e">
        <f>'Performance Framework '!#REF!</f>
        <v>#REF!</v>
      </c>
      <c r="G205" s="243" t="e">
        <f>'Performance Framework '!#REF!</f>
        <v>#REF!</v>
      </c>
      <c r="H205" s="243">
        <f ca="1">IFERROR(INDIRECT(ADDRESS(MATCH(D205,CatIndDisaggrGrp!$A:$A,0),7,1,1,"CatIndDisaggrGrp")),0)</f>
        <v>0</v>
      </c>
      <c r="I205" s="243">
        <f ca="1">IFERROR(INDIRECT(ADDRESS(MATCH(E205,CatIndDisaggrGrp!$A:$A,0),7,1,1,"CatIndDisaggrGrp")),0)</f>
        <v>0</v>
      </c>
      <c r="J205" s="243">
        <f ca="1">IFERROR(INDIRECT(ADDRESS(MATCH(F205,CatIndDisaggrGrp!$A:$A,0),7,1,1,"CatIndDisaggrGrp")),0)</f>
        <v>0</v>
      </c>
      <c r="K205" s="243">
        <f ca="1">IFERROR(INDIRECT(ADDRESS(MATCH(G205,CatIndDisaggrGrp!$A:$A,0),7,1,1,"CatIndDisaggrGrp")),0)</f>
        <v>0</v>
      </c>
      <c r="L205" s="243">
        <f t="shared" ca="1" si="6"/>
        <v>0</v>
      </c>
      <c r="M205" s="245" t="str">
        <f t="shared" ca="1" si="7"/>
        <v/>
      </c>
    </row>
    <row r="206" spans="1:13" outlineLevel="1" x14ac:dyDescent="0.2">
      <c r="A206" s="244" t="e">
        <f>'Performance Framework '!#REF!</f>
        <v>#REF!</v>
      </c>
      <c r="B206" s="243" t="e">
        <f ca="1">INDIRECT(ADDRESS(MATCH(A206,CatCoverage!C:C,0),4,1,1,"CatCoverage"))</f>
        <v>#REF!</v>
      </c>
      <c r="C206" s="243" t="e">
        <f ca="1">INDIRECT(ADDRESS(MATCH(A206,CatCoverage!C:C,0),15,1,1,"CatCoverage"))</f>
        <v>#REF!</v>
      </c>
      <c r="D206" s="243" t="e">
        <f>'Performance Framework '!#REF!</f>
        <v>#REF!</v>
      </c>
      <c r="E206" s="243" t="e">
        <f>'Performance Framework '!#REF!</f>
        <v>#REF!</v>
      </c>
      <c r="F206" s="243" t="e">
        <f>'Performance Framework '!#REF!</f>
        <v>#REF!</v>
      </c>
      <c r="G206" s="243" t="e">
        <f>'Performance Framework '!#REF!</f>
        <v>#REF!</v>
      </c>
      <c r="H206" s="243">
        <f ca="1">IFERROR(INDIRECT(ADDRESS(MATCH(D206,CatIndDisaggrGrp!$A:$A,0),7,1,1,"CatIndDisaggrGrp")),0)</f>
        <v>0</v>
      </c>
      <c r="I206" s="243">
        <f ca="1">IFERROR(INDIRECT(ADDRESS(MATCH(E206,CatIndDisaggrGrp!$A:$A,0),7,1,1,"CatIndDisaggrGrp")),0)</f>
        <v>0</v>
      </c>
      <c r="J206" s="243">
        <f ca="1">IFERROR(INDIRECT(ADDRESS(MATCH(F206,CatIndDisaggrGrp!$A:$A,0),7,1,1,"CatIndDisaggrGrp")),0)</f>
        <v>0</v>
      </c>
      <c r="K206" s="243">
        <f ca="1">IFERROR(INDIRECT(ADDRESS(MATCH(G206,CatIndDisaggrGrp!$A:$A,0),7,1,1,"CatIndDisaggrGrp")),0)</f>
        <v>0</v>
      </c>
      <c r="L206" s="243">
        <f t="shared" ca="1" si="6"/>
        <v>0</v>
      </c>
      <c r="M206" s="245" t="str">
        <f t="shared" ca="1" si="7"/>
        <v/>
      </c>
    </row>
    <row r="207" spans="1:13" outlineLevel="1" x14ac:dyDescent="0.2">
      <c r="A207" s="244" t="e">
        <f>'Performance Framework '!#REF!</f>
        <v>#REF!</v>
      </c>
      <c r="B207" s="243" t="e">
        <f ca="1">INDIRECT(ADDRESS(MATCH(A207,CatCoverage!C:C,0),4,1,1,"CatCoverage"))</f>
        <v>#REF!</v>
      </c>
      <c r="C207" s="243" t="e">
        <f ca="1">INDIRECT(ADDRESS(MATCH(A207,CatCoverage!C:C,0),15,1,1,"CatCoverage"))</f>
        <v>#REF!</v>
      </c>
      <c r="D207" s="243" t="e">
        <f>'Performance Framework '!#REF!</f>
        <v>#REF!</v>
      </c>
      <c r="E207" s="243" t="e">
        <f>'Performance Framework '!#REF!</f>
        <v>#REF!</v>
      </c>
      <c r="F207" s="243" t="e">
        <f>'Performance Framework '!#REF!</f>
        <v>#REF!</v>
      </c>
      <c r="G207" s="243" t="e">
        <f>'Performance Framework '!#REF!</f>
        <v>#REF!</v>
      </c>
      <c r="H207" s="243">
        <f ca="1">IFERROR(INDIRECT(ADDRESS(MATCH(D207,CatIndDisaggrGrp!$A:$A,0),7,1,1,"CatIndDisaggrGrp")),0)</f>
        <v>0</v>
      </c>
      <c r="I207" s="243">
        <f ca="1">IFERROR(INDIRECT(ADDRESS(MATCH(E207,CatIndDisaggrGrp!$A:$A,0),7,1,1,"CatIndDisaggrGrp")),0)</f>
        <v>0</v>
      </c>
      <c r="J207" s="243">
        <f ca="1">IFERROR(INDIRECT(ADDRESS(MATCH(F207,CatIndDisaggrGrp!$A:$A,0),7,1,1,"CatIndDisaggrGrp")),0)</f>
        <v>0</v>
      </c>
      <c r="K207" s="243">
        <f ca="1">IFERROR(INDIRECT(ADDRESS(MATCH(G207,CatIndDisaggrGrp!$A:$A,0),7,1,1,"CatIndDisaggrGrp")),0)</f>
        <v>0</v>
      </c>
      <c r="L207" s="243">
        <f t="shared" ca="1" si="6"/>
        <v>0</v>
      </c>
      <c r="M207" s="245" t="str">
        <f t="shared" ca="1" si="7"/>
        <v/>
      </c>
    </row>
    <row r="208" spans="1:13" outlineLevel="1" x14ac:dyDescent="0.2">
      <c r="A208" s="244" t="e">
        <f>'Performance Framework '!#REF!</f>
        <v>#REF!</v>
      </c>
      <c r="B208" s="243" t="e">
        <f ca="1">INDIRECT(ADDRESS(MATCH(A208,CatCoverage!C:C,0),4,1,1,"CatCoverage"))</f>
        <v>#REF!</v>
      </c>
      <c r="C208" s="243" t="e">
        <f ca="1">INDIRECT(ADDRESS(MATCH(A208,CatCoverage!C:C,0),15,1,1,"CatCoverage"))</f>
        <v>#REF!</v>
      </c>
      <c r="D208" s="243" t="e">
        <f>'Performance Framework '!#REF!</f>
        <v>#REF!</v>
      </c>
      <c r="E208" s="243" t="e">
        <f>'Performance Framework '!#REF!</f>
        <v>#REF!</v>
      </c>
      <c r="F208" s="243" t="e">
        <f>'Performance Framework '!#REF!</f>
        <v>#REF!</v>
      </c>
      <c r="G208" s="243" t="e">
        <f>'Performance Framework '!#REF!</f>
        <v>#REF!</v>
      </c>
      <c r="H208" s="243">
        <f ca="1">IFERROR(INDIRECT(ADDRESS(MATCH(D208,CatIndDisaggrGrp!$A:$A,0),7,1,1,"CatIndDisaggrGrp")),0)</f>
        <v>0</v>
      </c>
      <c r="I208" s="243">
        <f ca="1">IFERROR(INDIRECT(ADDRESS(MATCH(E208,CatIndDisaggrGrp!$A:$A,0),7,1,1,"CatIndDisaggrGrp")),0)</f>
        <v>0</v>
      </c>
      <c r="J208" s="243">
        <f ca="1">IFERROR(INDIRECT(ADDRESS(MATCH(F208,CatIndDisaggrGrp!$A:$A,0),7,1,1,"CatIndDisaggrGrp")),0)</f>
        <v>0</v>
      </c>
      <c r="K208" s="243">
        <f ca="1">IFERROR(INDIRECT(ADDRESS(MATCH(G208,CatIndDisaggrGrp!$A:$A,0),7,1,1,"CatIndDisaggrGrp")),0)</f>
        <v>0</v>
      </c>
      <c r="L208" s="243">
        <f t="shared" ca="1" si="6"/>
        <v>0</v>
      </c>
      <c r="M208" s="245" t="str">
        <f t="shared" ca="1" si="7"/>
        <v/>
      </c>
    </row>
    <row r="209" spans="1:13" outlineLevel="1" x14ac:dyDescent="0.2">
      <c r="A209" s="244" t="e">
        <f>'Performance Framework '!#REF!</f>
        <v>#REF!</v>
      </c>
      <c r="B209" s="243" t="e">
        <f ca="1">INDIRECT(ADDRESS(MATCH(A209,CatCoverage!C:C,0),4,1,1,"CatCoverage"))</f>
        <v>#REF!</v>
      </c>
      <c r="C209" s="243" t="e">
        <f ca="1">INDIRECT(ADDRESS(MATCH(A209,CatCoverage!C:C,0),15,1,1,"CatCoverage"))</f>
        <v>#REF!</v>
      </c>
      <c r="D209" s="243" t="e">
        <f>'Performance Framework '!#REF!</f>
        <v>#REF!</v>
      </c>
      <c r="E209" s="243" t="e">
        <f>'Performance Framework '!#REF!</f>
        <v>#REF!</v>
      </c>
      <c r="F209" s="243" t="e">
        <f>'Performance Framework '!#REF!</f>
        <v>#REF!</v>
      </c>
      <c r="G209" s="243" t="e">
        <f>'Performance Framework '!#REF!</f>
        <v>#REF!</v>
      </c>
      <c r="H209" s="243">
        <f ca="1">IFERROR(INDIRECT(ADDRESS(MATCH(D209,CatIndDisaggrGrp!$A:$A,0),7,1,1,"CatIndDisaggrGrp")),0)</f>
        <v>0</v>
      </c>
      <c r="I209" s="243">
        <f ca="1">IFERROR(INDIRECT(ADDRESS(MATCH(E209,CatIndDisaggrGrp!$A:$A,0),7,1,1,"CatIndDisaggrGrp")),0)</f>
        <v>0</v>
      </c>
      <c r="J209" s="243">
        <f ca="1">IFERROR(INDIRECT(ADDRESS(MATCH(F209,CatIndDisaggrGrp!$A:$A,0),7,1,1,"CatIndDisaggrGrp")),0)</f>
        <v>0</v>
      </c>
      <c r="K209" s="243">
        <f ca="1">IFERROR(INDIRECT(ADDRESS(MATCH(G209,CatIndDisaggrGrp!$A:$A,0),7,1,1,"CatIndDisaggrGrp")),0)</f>
        <v>0</v>
      </c>
      <c r="L209" s="243">
        <f t="shared" ca="1" si="6"/>
        <v>0</v>
      </c>
      <c r="M209" s="245" t="str">
        <f t="shared" ca="1" si="7"/>
        <v/>
      </c>
    </row>
    <row r="210" spans="1:13" outlineLevel="1" x14ac:dyDescent="0.2">
      <c r="A210" s="244" t="e">
        <f>'Performance Framework '!#REF!</f>
        <v>#REF!</v>
      </c>
      <c r="B210" s="243" t="e">
        <f ca="1">INDIRECT(ADDRESS(MATCH(A210,CatCoverage!C:C,0),4,1,1,"CatCoverage"))</f>
        <v>#REF!</v>
      </c>
      <c r="C210" s="243" t="e">
        <f ca="1">INDIRECT(ADDRESS(MATCH(A210,CatCoverage!C:C,0),15,1,1,"CatCoverage"))</f>
        <v>#REF!</v>
      </c>
      <c r="D210" s="243" t="e">
        <f>'Performance Framework '!#REF!</f>
        <v>#REF!</v>
      </c>
      <c r="E210" s="243" t="e">
        <f>'Performance Framework '!#REF!</f>
        <v>#REF!</v>
      </c>
      <c r="F210" s="243" t="e">
        <f>'Performance Framework '!#REF!</f>
        <v>#REF!</v>
      </c>
      <c r="G210" s="243" t="e">
        <f>'Performance Framework '!#REF!</f>
        <v>#REF!</v>
      </c>
      <c r="H210" s="243">
        <f ca="1">IFERROR(INDIRECT(ADDRESS(MATCH(D210,CatIndDisaggrGrp!$A:$A,0),7,1,1,"CatIndDisaggrGrp")),0)</f>
        <v>0</v>
      </c>
      <c r="I210" s="243">
        <f ca="1">IFERROR(INDIRECT(ADDRESS(MATCH(E210,CatIndDisaggrGrp!$A:$A,0),7,1,1,"CatIndDisaggrGrp")),0)</f>
        <v>0</v>
      </c>
      <c r="J210" s="243">
        <f ca="1">IFERROR(INDIRECT(ADDRESS(MATCH(F210,CatIndDisaggrGrp!$A:$A,0),7,1,1,"CatIndDisaggrGrp")),0)</f>
        <v>0</v>
      </c>
      <c r="K210" s="243">
        <f ca="1">IFERROR(INDIRECT(ADDRESS(MATCH(G210,CatIndDisaggrGrp!$A:$A,0),7,1,1,"CatIndDisaggrGrp")),0)</f>
        <v>0</v>
      </c>
      <c r="L210" s="243">
        <f t="shared" ca="1" si="6"/>
        <v>0</v>
      </c>
      <c r="M210" s="245" t="str">
        <f t="shared" ca="1" si="7"/>
        <v/>
      </c>
    </row>
    <row r="211" spans="1:13" outlineLevel="1" x14ac:dyDescent="0.2">
      <c r="A211" s="244" t="e">
        <f>'Performance Framework '!#REF!</f>
        <v>#REF!</v>
      </c>
      <c r="B211" s="243" t="e">
        <f ca="1">INDIRECT(ADDRESS(MATCH(A211,CatCoverage!C:C,0),4,1,1,"CatCoverage"))</f>
        <v>#REF!</v>
      </c>
      <c r="C211" s="243" t="e">
        <f ca="1">INDIRECT(ADDRESS(MATCH(A211,CatCoverage!C:C,0),15,1,1,"CatCoverage"))</f>
        <v>#REF!</v>
      </c>
      <c r="D211" s="243" t="e">
        <f>'Performance Framework '!#REF!</f>
        <v>#REF!</v>
      </c>
      <c r="E211" s="243" t="e">
        <f>'Performance Framework '!#REF!</f>
        <v>#REF!</v>
      </c>
      <c r="F211" s="243" t="e">
        <f>'Performance Framework '!#REF!</f>
        <v>#REF!</v>
      </c>
      <c r="G211" s="243" t="e">
        <f>'Performance Framework '!#REF!</f>
        <v>#REF!</v>
      </c>
      <c r="H211" s="243">
        <f ca="1">IFERROR(INDIRECT(ADDRESS(MATCH(D211,CatIndDisaggrGrp!$A:$A,0),7,1,1,"CatIndDisaggrGrp")),0)</f>
        <v>0</v>
      </c>
      <c r="I211" s="243">
        <f ca="1">IFERROR(INDIRECT(ADDRESS(MATCH(E211,CatIndDisaggrGrp!$A:$A,0),7,1,1,"CatIndDisaggrGrp")),0)</f>
        <v>0</v>
      </c>
      <c r="J211" s="243">
        <f ca="1">IFERROR(INDIRECT(ADDRESS(MATCH(F211,CatIndDisaggrGrp!$A:$A,0),7,1,1,"CatIndDisaggrGrp")),0)</f>
        <v>0</v>
      </c>
      <c r="K211" s="243">
        <f ca="1">IFERROR(INDIRECT(ADDRESS(MATCH(G211,CatIndDisaggrGrp!$A:$A,0),7,1,1,"CatIndDisaggrGrp")),0)</f>
        <v>0</v>
      </c>
      <c r="L211" s="243">
        <f t="shared" ca="1" si="6"/>
        <v>0</v>
      </c>
      <c r="M211" s="245" t="str">
        <f t="shared" ca="1" si="7"/>
        <v/>
      </c>
    </row>
    <row r="212" spans="1:13" outlineLevel="1" x14ac:dyDescent="0.2">
      <c r="A212" s="244" t="e">
        <f>'Performance Framework '!#REF!</f>
        <v>#REF!</v>
      </c>
      <c r="B212" s="243" t="e">
        <f ca="1">INDIRECT(ADDRESS(MATCH(A212,CatCoverage!C:C,0),4,1,1,"CatCoverage"))</f>
        <v>#REF!</v>
      </c>
      <c r="C212" s="243" t="e">
        <f ca="1">INDIRECT(ADDRESS(MATCH(A212,CatCoverage!C:C,0),15,1,1,"CatCoverage"))</f>
        <v>#REF!</v>
      </c>
      <c r="D212" s="243" t="e">
        <f>'Performance Framework '!#REF!</f>
        <v>#REF!</v>
      </c>
      <c r="E212" s="243" t="e">
        <f>'Performance Framework '!#REF!</f>
        <v>#REF!</v>
      </c>
      <c r="F212" s="243" t="e">
        <f>'Performance Framework '!#REF!</f>
        <v>#REF!</v>
      </c>
      <c r="G212" s="243" t="e">
        <f>'Performance Framework '!#REF!</f>
        <v>#REF!</v>
      </c>
      <c r="H212" s="243">
        <f ca="1">IFERROR(INDIRECT(ADDRESS(MATCH(D212,CatIndDisaggrGrp!$A:$A,0),7,1,1,"CatIndDisaggrGrp")),0)</f>
        <v>0</v>
      </c>
      <c r="I212" s="243">
        <f ca="1">IFERROR(INDIRECT(ADDRESS(MATCH(E212,CatIndDisaggrGrp!$A:$A,0),7,1,1,"CatIndDisaggrGrp")),0)</f>
        <v>0</v>
      </c>
      <c r="J212" s="243">
        <f ca="1">IFERROR(INDIRECT(ADDRESS(MATCH(F212,CatIndDisaggrGrp!$A:$A,0),7,1,1,"CatIndDisaggrGrp")),0)</f>
        <v>0</v>
      </c>
      <c r="K212" s="243">
        <f ca="1">IFERROR(INDIRECT(ADDRESS(MATCH(G212,CatIndDisaggrGrp!$A:$A,0),7,1,1,"CatIndDisaggrGrp")),0)</f>
        <v>0</v>
      </c>
      <c r="L212" s="243">
        <f t="shared" ca="1" si="6"/>
        <v>0</v>
      </c>
      <c r="M212" s="245" t="str">
        <f t="shared" ca="1" si="7"/>
        <v/>
      </c>
    </row>
    <row r="213" spans="1:13" outlineLevel="1" x14ac:dyDescent="0.2">
      <c r="A213" s="244" t="e">
        <f>'Performance Framework '!#REF!</f>
        <v>#REF!</v>
      </c>
      <c r="B213" s="243" t="e">
        <f ca="1">INDIRECT(ADDRESS(MATCH(A213,CatCoverage!C:C,0),4,1,1,"CatCoverage"))</f>
        <v>#REF!</v>
      </c>
      <c r="C213" s="243" t="e">
        <f ca="1">INDIRECT(ADDRESS(MATCH(A213,CatCoverage!C:C,0),15,1,1,"CatCoverage"))</f>
        <v>#REF!</v>
      </c>
      <c r="D213" s="243" t="e">
        <f>'Performance Framework '!#REF!</f>
        <v>#REF!</v>
      </c>
      <c r="E213" s="243" t="e">
        <f>'Performance Framework '!#REF!</f>
        <v>#REF!</v>
      </c>
      <c r="F213" s="243" t="e">
        <f>'Performance Framework '!#REF!</f>
        <v>#REF!</v>
      </c>
      <c r="G213" s="243" t="e">
        <f>'Performance Framework '!#REF!</f>
        <v>#REF!</v>
      </c>
      <c r="H213" s="243">
        <f ca="1">IFERROR(INDIRECT(ADDRESS(MATCH(D213,CatIndDisaggrGrp!$A:$A,0),7,1,1,"CatIndDisaggrGrp")),0)</f>
        <v>0</v>
      </c>
      <c r="I213" s="243">
        <f ca="1">IFERROR(INDIRECT(ADDRESS(MATCH(E213,CatIndDisaggrGrp!$A:$A,0),7,1,1,"CatIndDisaggrGrp")),0)</f>
        <v>0</v>
      </c>
      <c r="J213" s="243">
        <f ca="1">IFERROR(INDIRECT(ADDRESS(MATCH(F213,CatIndDisaggrGrp!$A:$A,0),7,1,1,"CatIndDisaggrGrp")),0)</f>
        <v>0</v>
      </c>
      <c r="K213" s="243">
        <f ca="1">IFERROR(INDIRECT(ADDRESS(MATCH(G213,CatIndDisaggrGrp!$A:$A,0),7,1,1,"CatIndDisaggrGrp")),0)</f>
        <v>0</v>
      </c>
      <c r="L213" s="243">
        <f t="shared" ca="1" si="6"/>
        <v>0</v>
      </c>
      <c r="M213" s="245" t="str">
        <f t="shared" ca="1" si="7"/>
        <v/>
      </c>
    </row>
    <row r="214" spans="1:13" outlineLevel="1" x14ac:dyDescent="0.2">
      <c r="A214" s="244" t="e">
        <f>'Performance Framework '!#REF!</f>
        <v>#REF!</v>
      </c>
      <c r="B214" s="243" t="e">
        <f ca="1">INDIRECT(ADDRESS(MATCH(A214,CatCoverage!C:C,0),4,1,1,"CatCoverage"))</f>
        <v>#REF!</v>
      </c>
      <c r="C214" s="243" t="e">
        <f ca="1">INDIRECT(ADDRESS(MATCH(A214,CatCoverage!C:C,0),15,1,1,"CatCoverage"))</f>
        <v>#REF!</v>
      </c>
      <c r="D214" s="243" t="e">
        <f>'Performance Framework '!#REF!</f>
        <v>#REF!</v>
      </c>
      <c r="E214" s="243" t="e">
        <f>'Performance Framework '!#REF!</f>
        <v>#REF!</v>
      </c>
      <c r="F214" s="243" t="e">
        <f>'Performance Framework '!#REF!</f>
        <v>#REF!</v>
      </c>
      <c r="G214" s="243" t="e">
        <f>'Performance Framework '!#REF!</f>
        <v>#REF!</v>
      </c>
      <c r="H214" s="243">
        <f ca="1">IFERROR(INDIRECT(ADDRESS(MATCH(D214,CatIndDisaggrGrp!$A:$A,0),7,1,1,"CatIndDisaggrGrp")),0)</f>
        <v>0</v>
      </c>
      <c r="I214" s="243">
        <f ca="1">IFERROR(INDIRECT(ADDRESS(MATCH(E214,CatIndDisaggrGrp!$A:$A,0),7,1,1,"CatIndDisaggrGrp")),0)</f>
        <v>0</v>
      </c>
      <c r="J214" s="243">
        <f ca="1">IFERROR(INDIRECT(ADDRESS(MATCH(F214,CatIndDisaggrGrp!$A:$A,0),7,1,1,"CatIndDisaggrGrp")),0)</f>
        <v>0</v>
      </c>
      <c r="K214" s="243">
        <f ca="1">IFERROR(INDIRECT(ADDRESS(MATCH(G214,CatIndDisaggrGrp!$A:$A,0),7,1,1,"CatIndDisaggrGrp")),0)</f>
        <v>0</v>
      </c>
      <c r="L214" s="243">
        <f t="shared" ca="1" si="6"/>
        <v>0</v>
      </c>
      <c r="M214" s="245" t="str">
        <f t="shared" ca="1" si="7"/>
        <v/>
      </c>
    </row>
    <row r="215" spans="1:13" outlineLevel="1" x14ac:dyDescent="0.2">
      <c r="A215" s="244" t="e">
        <f>'Performance Framework '!#REF!</f>
        <v>#REF!</v>
      </c>
      <c r="B215" s="243" t="e">
        <f ca="1">INDIRECT(ADDRESS(MATCH(A215,CatCoverage!C:C,0),4,1,1,"CatCoverage"))</f>
        <v>#REF!</v>
      </c>
      <c r="C215" s="243" t="e">
        <f ca="1">INDIRECT(ADDRESS(MATCH(A215,CatCoverage!C:C,0),15,1,1,"CatCoverage"))</f>
        <v>#REF!</v>
      </c>
      <c r="D215" s="243" t="e">
        <f>'Performance Framework '!#REF!</f>
        <v>#REF!</v>
      </c>
      <c r="E215" s="243" t="e">
        <f>'Performance Framework '!#REF!</f>
        <v>#REF!</v>
      </c>
      <c r="F215" s="243" t="e">
        <f>'Performance Framework '!#REF!</f>
        <v>#REF!</v>
      </c>
      <c r="G215" s="243" t="e">
        <f>'Performance Framework '!#REF!</f>
        <v>#REF!</v>
      </c>
      <c r="H215" s="243">
        <f ca="1">IFERROR(INDIRECT(ADDRESS(MATCH(D215,CatIndDisaggrGrp!$A:$A,0),7,1,1,"CatIndDisaggrGrp")),0)</f>
        <v>0</v>
      </c>
      <c r="I215" s="243">
        <f ca="1">IFERROR(INDIRECT(ADDRESS(MATCH(E215,CatIndDisaggrGrp!$A:$A,0),7,1,1,"CatIndDisaggrGrp")),0)</f>
        <v>0</v>
      </c>
      <c r="J215" s="243">
        <f ca="1">IFERROR(INDIRECT(ADDRESS(MATCH(F215,CatIndDisaggrGrp!$A:$A,0),7,1,1,"CatIndDisaggrGrp")),0)</f>
        <v>0</v>
      </c>
      <c r="K215" s="243">
        <f ca="1">IFERROR(INDIRECT(ADDRESS(MATCH(G215,CatIndDisaggrGrp!$A:$A,0),7,1,1,"CatIndDisaggrGrp")),0)</f>
        <v>0</v>
      </c>
      <c r="L215" s="243">
        <f t="shared" ca="1" si="6"/>
        <v>0</v>
      </c>
      <c r="M215" s="245" t="str">
        <f t="shared" ca="1" si="7"/>
        <v/>
      </c>
    </row>
    <row r="216" spans="1:13" outlineLevel="1" x14ac:dyDescent="0.2">
      <c r="A216" s="244" t="e">
        <f>'Performance Framework '!#REF!</f>
        <v>#REF!</v>
      </c>
      <c r="B216" s="243" t="e">
        <f ca="1">INDIRECT(ADDRESS(MATCH(A216,CatCoverage!C:C,0),4,1,1,"CatCoverage"))</f>
        <v>#REF!</v>
      </c>
      <c r="C216" s="243" t="e">
        <f ca="1">INDIRECT(ADDRESS(MATCH(A216,CatCoverage!C:C,0),15,1,1,"CatCoverage"))</f>
        <v>#REF!</v>
      </c>
      <c r="D216" s="243" t="e">
        <f>'Performance Framework '!#REF!</f>
        <v>#REF!</v>
      </c>
      <c r="E216" s="243" t="e">
        <f>'Performance Framework '!#REF!</f>
        <v>#REF!</v>
      </c>
      <c r="F216" s="243" t="e">
        <f>'Performance Framework '!#REF!</f>
        <v>#REF!</v>
      </c>
      <c r="G216" s="243" t="e">
        <f>'Performance Framework '!#REF!</f>
        <v>#REF!</v>
      </c>
      <c r="H216" s="243">
        <f ca="1">IFERROR(INDIRECT(ADDRESS(MATCH(D216,CatIndDisaggrGrp!$A:$A,0),7,1,1,"CatIndDisaggrGrp")),0)</f>
        <v>0</v>
      </c>
      <c r="I216" s="243">
        <f ca="1">IFERROR(INDIRECT(ADDRESS(MATCH(E216,CatIndDisaggrGrp!$A:$A,0),7,1,1,"CatIndDisaggrGrp")),0)</f>
        <v>0</v>
      </c>
      <c r="J216" s="243">
        <f ca="1">IFERROR(INDIRECT(ADDRESS(MATCH(F216,CatIndDisaggrGrp!$A:$A,0),7,1,1,"CatIndDisaggrGrp")),0)</f>
        <v>0</v>
      </c>
      <c r="K216" s="243">
        <f ca="1">IFERROR(INDIRECT(ADDRESS(MATCH(G216,CatIndDisaggrGrp!$A:$A,0),7,1,1,"CatIndDisaggrGrp")),0)</f>
        <v>0</v>
      </c>
      <c r="L216" s="243">
        <f t="shared" ca="1" si="6"/>
        <v>0</v>
      </c>
      <c r="M216" s="245" t="str">
        <f t="shared" ca="1" si="7"/>
        <v/>
      </c>
    </row>
    <row r="217" spans="1:13" outlineLevel="1" x14ac:dyDescent="0.2">
      <c r="A217" s="244" t="e">
        <f>'Performance Framework '!#REF!</f>
        <v>#REF!</v>
      </c>
      <c r="B217" s="243" t="e">
        <f ca="1">INDIRECT(ADDRESS(MATCH(A217,CatCoverage!C:C,0),4,1,1,"CatCoverage"))</f>
        <v>#REF!</v>
      </c>
      <c r="C217" s="243" t="e">
        <f ca="1">INDIRECT(ADDRESS(MATCH(A217,CatCoverage!C:C,0),15,1,1,"CatCoverage"))</f>
        <v>#REF!</v>
      </c>
      <c r="D217" s="243" t="e">
        <f>'Performance Framework '!#REF!</f>
        <v>#REF!</v>
      </c>
      <c r="E217" s="243" t="e">
        <f>'Performance Framework '!#REF!</f>
        <v>#REF!</v>
      </c>
      <c r="F217" s="243" t="e">
        <f>'Performance Framework '!#REF!</f>
        <v>#REF!</v>
      </c>
      <c r="G217" s="243" t="e">
        <f>'Performance Framework '!#REF!</f>
        <v>#REF!</v>
      </c>
      <c r="H217" s="243">
        <f ca="1">IFERROR(INDIRECT(ADDRESS(MATCH(D217,CatIndDisaggrGrp!$A:$A,0),7,1,1,"CatIndDisaggrGrp")),0)</f>
        <v>0</v>
      </c>
      <c r="I217" s="243">
        <f ca="1">IFERROR(INDIRECT(ADDRESS(MATCH(E217,CatIndDisaggrGrp!$A:$A,0),7,1,1,"CatIndDisaggrGrp")),0)</f>
        <v>0</v>
      </c>
      <c r="J217" s="243">
        <f ca="1">IFERROR(INDIRECT(ADDRESS(MATCH(F217,CatIndDisaggrGrp!$A:$A,0),7,1,1,"CatIndDisaggrGrp")),0)</f>
        <v>0</v>
      </c>
      <c r="K217" s="243">
        <f ca="1">IFERROR(INDIRECT(ADDRESS(MATCH(G217,CatIndDisaggrGrp!$A:$A,0),7,1,1,"CatIndDisaggrGrp")),0)</f>
        <v>0</v>
      </c>
      <c r="L217" s="243">
        <f t="shared" ca="1" si="6"/>
        <v>0</v>
      </c>
      <c r="M217" s="245" t="str">
        <f t="shared" ca="1" si="7"/>
        <v/>
      </c>
    </row>
    <row r="218" spans="1:13" outlineLevel="1" x14ac:dyDescent="0.2">
      <c r="A218" s="244" t="e">
        <f>'Performance Framework '!#REF!</f>
        <v>#REF!</v>
      </c>
      <c r="B218" s="243" t="e">
        <f ca="1">INDIRECT(ADDRESS(MATCH(A218,CatCoverage!C:C,0),4,1,1,"CatCoverage"))</f>
        <v>#REF!</v>
      </c>
      <c r="C218" s="243" t="e">
        <f ca="1">INDIRECT(ADDRESS(MATCH(A218,CatCoverage!C:C,0),15,1,1,"CatCoverage"))</f>
        <v>#REF!</v>
      </c>
      <c r="D218" s="243" t="e">
        <f>'Performance Framework '!#REF!</f>
        <v>#REF!</v>
      </c>
      <c r="E218" s="243" t="e">
        <f>'Performance Framework '!#REF!</f>
        <v>#REF!</v>
      </c>
      <c r="F218" s="243" t="e">
        <f>'Performance Framework '!#REF!</f>
        <v>#REF!</v>
      </c>
      <c r="G218" s="243" t="e">
        <f>'Performance Framework '!#REF!</f>
        <v>#REF!</v>
      </c>
      <c r="H218" s="243">
        <f ca="1">IFERROR(INDIRECT(ADDRESS(MATCH(D218,CatIndDisaggrGrp!$A:$A,0),7,1,1,"CatIndDisaggrGrp")),0)</f>
        <v>0</v>
      </c>
      <c r="I218" s="243">
        <f ca="1">IFERROR(INDIRECT(ADDRESS(MATCH(E218,CatIndDisaggrGrp!$A:$A,0),7,1,1,"CatIndDisaggrGrp")),0)</f>
        <v>0</v>
      </c>
      <c r="J218" s="243">
        <f ca="1">IFERROR(INDIRECT(ADDRESS(MATCH(F218,CatIndDisaggrGrp!$A:$A,0),7,1,1,"CatIndDisaggrGrp")),0)</f>
        <v>0</v>
      </c>
      <c r="K218" s="243">
        <f ca="1">IFERROR(INDIRECT(ADDRESS(MATCH(G218,CatIndDisaggrGrp!$A:$A,0),7,1,1,"CatIndDisaggrGrp")),0)</f>
        <v>0</v>
      </c>
      <c r="L218" s="243">
        <f t="shared" ca="1" si="6"/>
        <v>0</v>
      </c>
      <c r="M218" s="245" t="str">
        <f t="shared" ca="1" si="7"/>
        <v/>
      </c>
    </row>
    <row r="219" spans="1:13" outlineLevel="1" x14ac:dyDescent="0.2">
      <c r="A219" s="244" t="e">
        <f>'Performance Framework '!#REF!</f>
        <v>#REF!</v>
      </c>
      <c r="B219" s="243" t="e">
        <f ca="1">INDIRECT(ADDRESS(MATCH(A219,CatCoverage!C:C,0),4,1,1,"CatCoverage"))</f>
        <v>#REF!</v>
      </c>
      <c r="C219" s="243" t="e">
        <f ca="1">INDIRECT(ADDRESS(MATCH(A219,CatCoverage!C:C,0),15,1,1,"CatCoverage"))</f>
        <v>#REF!</v>
      </c>
      <c r="D219" s="243" t="e">
        <f>'Performance Framework '!#REF!</f>
        <v>#REF!</v>
      </c>
      <c r="E219" s="243" t="e">
        <f>'Performance Framework '!#REF!</f>
        <v>#REF!</v>
      </c>
      <c r="F219" s="243" t="e">
        <f>'Performance Framework '!#REF!</f>
        <v>#REF!</v>
      </c>
      <c r="G219" s="243" t="e">
        <f>'Performance Framework '!#REF!</f>
        <v>#REF!</v>
      </c>
      <c r="H219" s="243">
        <f ca="1">IFERROR(INDIRECT(ADDRESS(MATCH(D219,CatIndDisaggrGrp!$A:$A,0),7,1,1,"CatIndDisaggrGrp")),0)</f>
        <v>0</v>
      </c>
      <c r="I219" s="243">
        <f ca="1">IFERROR(INDIRECT(ADDRESS(MATCH(E219,CatIndDisaggrGrp!$A:$A,0),7,1,1,"CatIndDisaggrGrp")),0)</f>
        <v>0</v>
      </c>
      <c r="J219" s="243">
        <f ca="1">IFERROR(INDIRECT(ADDRESS(MATCH(F219,CatIndDisaggrGrp!$A:$A,0),7,1,1,"CatIndDisaggrGrp")),0)</f>
        <v>0</v>
      </c>
      <c r="K219" s="243">
        <f ca="1">IFERROR(INDIRECT(ADDRESS(MATCH(G219,CatIndDisaggrGrp!$A:$A,0),7,1,1,"CatIndDisaggrGrp")),0)</f>
        <v>0</v>
      </c>
      <c r="L219" s="243">
        <f t="shared" ca="1" si="6"/>
        <v>0</v>
      </c>
      <c r="M219" s="245" t="str">
        <f t="shared" ca="1" si="7"/>
        <v/>
      </c>
    </row>
    <row r="220" spans="1:13" outlineLevel="1" x14ac:dyDescent="0.2">
      <c r="A220" s="244" t="e">
        <f>'Performance Framework '!#REF!</f>
        <v>#REF!</v>
      </c>
      <c r="B220" s="243" t="e">
        <f ca="1">INDIRECT(ADDRESS(MATCH(A220,CatCoverage!C:C,0),4,1,1,"CatCoverage"))</f>
        <v>#REF!</v>
      </c>
      <c r="C220" s="243" t="e">
        <f ca="1">INDIRECT(ADDRESS(MATCH(A220,CatCoverage!C:C,0),15,1,1,"CatCoverage"))</f>
        <v>#REF!</v>
      </c>
      <c r="D220" s="243" t="e">
        <f>'Performance Framework '!#REF!</f>
        <v>#REF!</v>
      </c>
      <c r="E220" s="243" t="e">
        <f>'Performance Framework '!#REF!</f>
        <v>#REF!</v>
      </c>
      <c r="F220" s="243" t="e">
        <f>'Performance Framework '!#REF!</f>
        <v>#REF!</v>
      </c>
      <c r="G220" s="243" t="e">
        <f>'Performance Framework '!#REF!</f>
        <v>#REF!</v>
      </c>
      <c r="H220" s="243">
        <f ca="1">IFERROR(INDIRECT(ADDRESS(MATCH(D220,CatIndDisaggrGrp!$A:$A,0),7,1,1,"CatIndDisaggrGrp")),0)</f>
        <v>0</v>
      </c>
      <c r="I220" s="243">
        <f ca="1">IFERROR(INDIRECT(ADDRESS(MATCH(E220,CatIndDisaggrGrp!$A:$A,0),7,1,1,"CatIndDisaggrGrp")),0)</f>
        <v>0</v>
      </c>
      <c r="J220" s="243">
        <f ca="1">IFERROR(INDIRECT(ADDRESS(MATCH(F220,CatIndDisaggrGrp!$A:$A,0),7,1,1,"CatIndDisaggrGrp")),0)</f>
        <v>0</v>
      </c>
      <c r="K220" s="243">
        <f ca="1">IFERROR(INDIRECT(ADDRESS(MATCH(G220,CatIndDisaggrGrp!$A:$A,0),7,1,1,"CatIndDisaggrGrp")),0)</f>
        <v>0</v>
      </c>
      <c r="L220" s="243">
        <f t="shared" ca="1" si="6"/>
        <v>0</v>
      </c>
      <c r="M220" s="245" t="str">
        <f t="shared" ca="1" si="7"/>
        <v/>
      </c>
    </row>
    <row r="221" spans="1:13" outlineLevel="1" x14ac:dyDescent="0.2">
      <c r="A221" s="244" t="e">
        <f>'Performance Framework '!#REF!</f>
        <v>#REF!</v>
      </c>
      <c r="B221" s="243" t="e">
        <f ca="1">INDIRECT(ADDRESS(MATCH(A221,CatCoverage!C:C,0),4,1,1,"CatCoverage"))</f>
        <v>#REF!</v>
      </c>
      <c r="C221" s="243" t="e">
        <f ca="1">INDIRECT(ADDRESS(MATCH(A221,CatCoverage!C:C,0),15,1,1,"CatCoverage"))</f>
        <v>#REF!</v>
      </c>
      <c r="D221" s="243" t="e">
        <f>'Performance Framework '!#REF!</f>
        <v>#REF!</v>
      </c>
      <c r="E221" s="243" t="e">
        <f>'Performance Framework '!#REF!</f>
        <v>#REF!</v>
      </c>
      <c r="F221" s="243" t="e">
        <f>'Performance Framework '!#REF!</f>
        <v>#REF!</v>
      </c>
      <c r="G221" s="243" t="e">
        <f>'Performance Framework '!#REF!</f>
        <v>#REF!</v>
      </c>
      <c r="H221" s="243">
        <f ca="1">IFERROR(INDIRECT(ADDRESS(MATCH(D221,CatIndDisaggrGrp!$A:$A,0),7,1,1,"CatIndDisaggrGrp")),0)</f>
        <v>0</v>
      </c>
      <c r="I221" s="243">
        <f ca="1">IFERROR(INDIRECT(ADDRESS(MATCH(E221,CatIndDisaggrGrp!$A:$A,0),7,1,1,"CatIndDisaggrGrp")),0)</f>
        <v>0</v>
      </c>
      <c r="J221" s="243">
        <f ca="1">IFERROR(INDIRECT(ADDRESS(MATCH(F221,CatIndDisaggrGrp!$A:$A,0),7,1,1,"CatIndDisaggrGrp")),0)</f>
        <v>0</v>
      </c>
      <c r="K221" s="243">
        <f ca="1">IFERROR(INDIRECT(ADDRESS(MATCH(G221,CatIndDisaggrGrp!$A:$A,0),7,1,1,"CatIndDisaggrGrp")),0)</f>
        <v>0</v>
      </c>
      <c r="L221" s="243">
        <f t="shared" ca="1" si="6"/>
        <v>0</v>
      </c>
      <c r="M221" s="245" t="str">
        <f t="shared" ca="1" si="7"/>
        <v/>
      </c>
    </row>
    <row r="222" spans="1:13" outlineLevel="1" x14ac:dyDescent="0.2">
      <c r="A222" s="244" t="e">
        <f>'Performance Framework '!#REF!</f>
        <v>#REF!</v>
      </c>
      <c r="B222" s="243" t="e">
        <f ca="1">INDIRECT(ADDRESS(MATCH(A222,CatCoverage!C:C,0),4,1,1,"CatCoverage"))</f>
        <v>#REF!</v>
      </c>
      <c r="C222" s="243" t="e">
        <f ca="1">INDIRECT(ADDRESS(MATCH(A222,CatCoverage!C:C,0),15,1,1,"CatCoverage"))</f>
        <v>#REF!</v>
      </c>
      <c r="D222" s="243" t="e">
        <f>'Performance Framework '!#REF!</f>
        <v>#REF!</v>
      </c>
      <c r="E222" s="243" t="e">
        <f>'Performance Framework '!#REF!</f>
        <v>#REF!</v>
      </c>
      <c r="F222" s="243" t="e">
        <f>'Performance Framework '!#REF!</f>
        <v>#REF!</v>
      </c>
      <c r="G222" s="243" t="e">
        <f>'Performance Framework '!#REF!</f>
        <v>#REF!</v>
      </c>
      <c r="H222" s="243">
        <f ca="1">IFERROR(INDIRECT(ADDRESS(MATCH(D222,CatIndDisaggrGrp!$A:$A,0),7,1,1,"CatIndDisaggrGrp")),0)</f>
        <v>0</v>
      </c>
      <c r="I222" s="243">
        <f ca="1">IFERROR(INDIRECT(ADDRESS(MATCH(E222,CatIndDisaggrGrp!$A:$A,0),7,1,1,"CatIndDisaggrGrp")),0)</f>
        <v>0</v>
      </c>
      <c r="J222" s="243">
        <f ca="1">IFERROR(INDIRECT(ADDRESS(MATCH(F222,CatIndDisaggrGrp!$A:$A,0),7,1,1,"CatIndDisaggrGrp")),0)</f>
        <v>0</v>
      </c>
      <c r="K222" s="243">
        <f ca="1">IFERROR(INDIRECT(ADDRESS(MATCH(G222,CatIndDisaggrGrp!$A:$A,0),7,1,1,"CatIndDisaggrGrp")),0)</f>
        <v>0</v>
      </c>
      <c r="L222" s="243">
        <f t="shared" ca="1" si="6"/>
        <v>0</v>
      </c>
      <c r="M222" s="245" t="str">
        <f t="shared" ca="1" si="7"/>
        <v/>
      </c>
    </row>
    <row r="223" spans="1:13" outlineLevel="1" x14ac:dyDescent="0.2">
      <c r="A223" s="244" t="e">
        <f>'Performance Framework '!#REF!</f>
        <v>#REF!</v>
      </c>
      <c r="B223" s="243" t="e">
        <f ca="1">INDIRECT(ADDRESS(MATCH(A223,CatCoverage!C:C,0),4,1,1,"CatCoverage"))</f>
        <v>#REF!</v>
      </c>
      <c r="C223" s="243" t="e">
        <f ca="1">INDIRECT(ADDRESS(MATCH(A223,CatCoverage!C:C,0),15,1,1,"CatCoverage"))</f>
        <v>#REF!</v>
      </c>
      <c r="D223" s="243" t="e">
        <f>'Performance Framework '!#REF!</f>
        <v>#REF!</v>
      </c>
      <c r="E223" s="243" t="e">
        <f>'Performance Framework '!#REF!</f>
        <v>#REF!</v>
      </c>
      <c r="F223" s="243" t="e">
        <f>'Performance Framework '!#REF!</f>
        <v>#REF!</v>
      </c>
      <c r="G223" s="243" t="e">
        <f>'Performance Framework '!#REF!</f>
        <v>#REF!</v>
      </c>
      <c r="H223" s="243">
        <f ca="1">IFERROR(INDIRECT(ADDRESS(MATCH(D223,CatIndDisaggrGrp!$A:$A,0),7,1,1,"CatIndDisaggrGrp")),0)</f>
        <v>0</v>
      </c>
      <c r="I223" s="243">
        <f ca="1">IFERROR(INDIRECT(ADDRESS(MATCH(E223,CatIndDisaggrGrp!$A:$A,0),7,1,1,"CatIndDisaggrGrp")),0)</f>
        <v>0</v>
      </c>
      <c r="J223" s="243">
        <f ca="1">IFERROR(INDIRECT(ADDRESS(MATCH(F223,CatIndDisaggrGrp!$A:$A,0),7,1,1,"CatIndDisaggrGrp")),0)</f>
        <v>0</v>
      </c>
      <c r="K223" s="243">
        <f ca="1">IFERROR(INDIRECT(ADDRESS(MATCH(G223,CatIndDisaggrGrp!$A:$A,0),7,1,1,"CatIndDisaggrGrp")),0)</f>
        <v>0</v>
      </c>
      <c r="L223" s="243">
        <f t="shared" ca="1" si="6"/>
        <v>0</v>
      </c>
      <c r="M223" s="245" t="str">
        <f t="shared" ca="1" si="7"/>
        <v/>
      </c>
    </row>
    <row r="224" spans="1:13" outlineLevel="1" x14ac:dyDescent="0.2">
      <c r="A224" s="244" t="e">
        <f>'Performance Framework '!#REF!</f>
        <v>#REF!</v>
      </c>
      <c r="B224" s="243" t="e">
        <f ca="1">INDIRECT(ADDRESS(MATCH(A224,CatCoverage!C:C,0),4,1,1,"CatCoverage"))</f>
        <v>#REF!</v>
      </c>
      <c r="C224" s="243" t="e">
        <f ca="1">INDIRECT(ADDRESS(MATCH(A224,CatCoverage!C:C,0),15,1,1,"CatCoverage"))</f>
        <v>#REF!</v>
      </c>
      <c r="D224" s="243" t="e">
        <f>'Performance Framework '!#REF!</f>
        <v>#REF!</v>
      </c>
      <c r="E224" s="243" t="e">
        <f>'Performance Framework '!#REF!</f>
        <v>#REF!</v>
      </c>
      <c r="F224" s="243" t="e">
        <f>'Performance Framework '!#REF!</f>
        <v>#REF!</v>
      </c>
      <c r="G224" s="243" t="e">
        <f>'Performance Framework '!#REF!</f>
        <v>#REF!</v>
      </c>
      <c r="H224" s="243">
        <f ca="1">IFERROR(INDIRECT(ADDRESS(MATCH(D224,CatIndDisaggrGrp!$A:$A,0),7,1,1,"CatIndDisaggrGrp")),0)</f>
        <v>0</v>
      </c>
      <c r="I224" s="243">
        <f ca="1">IFERROR(INDIRECT(ADDRESS(MATCH(E224,CatIndDisaggrGrp!$A:$A,0),7,1,1,"CatIndDisaggrGrp")),0)</f>
        <v>0</v>
      </c>
      <c r="J224" s="243">
        <f ca="1">IFERROR(INDIRECT(ADDRESS(MATCH(F224,CatIndDisaggrGrp!$A:$A,0),7,1,1,"CatIndDisaggrGrp")),0)</f>
        <v>0</v>
      </c>
      <c r="K224" s="243">
        <f ca="1">IFERROR(INDIRECT(ADDRESS(MATCH(G224,CatIndDisaggrGrp!$A:$A,0),7,1,1,"CatIndDisaggrGrp")),0)</f>
        <v>0</v>
      </c>
      <c r="L224" s="243">
        <f t="shared" ca="1" si="6"/>
        <v>0</v>
      </c>
      <c r="M224" s="245" t="str">
        <f t="shared" ca="1" si="7"/>
        <v/>
      </c>
    </row>
    <row r="225" spans="1:13" outlineLevel="1" x14ac:dyDescent="0.2">
      <c r="A225" s="244" t="e">
        <f>'Performance Framework '!#REF!</f>
        <v>#REF!</v>
      </c>
      <c r="B225" s="243" t="e">
        <f ca="1">INDIRECT(ADDRESS(MATCH(A225,CatCoverage!C:C,0),4,1,1,"CatCoverage"))</f>
        <v>#REF!</v>
      </c>
      <c r="C225" s="243" t="e">
        <f ca="1">INDIRECT(ADDRESS(MATCH(A225,CatCoverage!C:C,0),15,1,1,"CatCoverage"))</f>
        <v>#REF!</v>
      </c>
      <c r="D225" s="243" t="e">
        <f>'Performance Framework '!#REF!</f>
        <v>#REF!</v>
      </c>
      <c r="E225" s="243" t="e">
        <f>'Performance Framework '!#REF!</f>
        <v>#REF!</v>
      </c>
      <c r="F225" s="243" t="e">
        <f>'Performance Framework '!#REF!</f>
        <v>#REF!</v>
      </c>
      <c r="G225" s="243" t="e">
        <f>'Performance Framework '!#REF!</f>
        <v>#REF!</v>
      </c>
      <c r="H225" s="243">
        <f ca="1">IFERROR(INDIRECT(ADDRESS(MATCH(D225,CatIndDisaggrGrp!$A:$A,0),7,1,1,"CatIndDisaggrGrp")),0)</f>
        <v>0</v>
      </c>
      <c r="I225" s="243">
        <f ca="1">IFERROR(INDIRECT(ADDRESS(MATCH(E225,CatIndDisaggrGrp!$A:$A,0),7,1,1,"CatIndDisaggrGrp")),0)</f>
        <v>0</v>
      </c>
      <c r="J225" s="243">
        <f ca="1">IFERROR(INDIRECT(ADDRESS(MATCH(F225,CatIndDisaggrGrp!$A:$A,0),7,1,1,"CatIndDisaggrGrp")),0)</f>
        <v>0</v>
      </c>
      <c r="K225" s="243">
        <f ca="1">IFERROR(INDIRECT(ADDRESS(MATCH(G225,CatIndDisaggrGrp!$A:$A,0),7,1,1,"CatIndDisaggrGrp")),0)</f>
        <v>0</v>
      </c>
      <c r="L225" s="243">
        <f t="shared" ca="1" si="6"/>
        <v>0</v>
      </c>
      <c r="M225" s="245" t="str">
        <f t="shared" ca="1" si="7"/>
        <v/>
      </c>
    </row>
    <row r="226" spans="1:13" outlineLevel="1" x14ac:dyDescent="0.2">
      <c r="A226" s="244" t="e">
        <f>'Performance Framework '!#REF!</f>
        <v>#REF!</v>
      </c>
      <c r="B226" s="243" t="e">
        <f ca="1">INDIRECT(ADDRESS(MATCH(A226,CatCoverage!C:C,0),4,1,1,"CatCoverage"))</f>
        <v>#REF!</v>
      </c>
      <c r="C226" s="243" t="e">
        <f ca="1">INDIRECT(ADDRESS(MATCH(A226,CatCoverage!C:C,0),15,1,1,"CatCoverage"))</f>
        <v>#REF!</v>
      </c>
      <c r="D226" s="243" t="e">
        <f>'Performance Framework '!#REF!</f>
        <v>#REF!</v>
      </c>
      <c r="E226" s="243" t="e">
        <f>'Performance Framework '!#REF!</f>
        <v>#REF!</v>
      </c>
      <c r="F226" s="243" t="e">
        <f>'Performance Framework '!#REF!</f>
        <v>#REF!</v>
      </c>
      <c r="G226" s="243" t="e">
        <f>'Performance Framework '!#REF!</f>
        <v>#REF!</v>
      </c>
      <c r="H226" s="243">
        <f ca="1">IFERROR(INDIRECT(ADDRESS(MATCH(D226,CatIndDisaggrGrp!$A:$A,0),7,1,1,"CatIndDisaggrGrp")),0)</f>
        <v>0</v>
      </c>
      <c r="I226" s="243">
        <f ca="1">IFERROR(INDIRECT(ADDRESS(MATCH(E226,CatIndDisaggrGrp!$A:$A,0),7,1,1,"CatIndDisaggrGrp")),0)</f>
        <v>0</v>
      </c>
      <c r="J226" s="243">
        <f ca="1">IFERROR(INDIRECT(ADDRESS(MATCH(F226,CatIndDisaggrGrp!$A:$A,0),7,1,1,"CatIndDisaggrGrp")),0)</f>
        <v>0</v>
      </c>
      <c r="K226" s="243">
        <f ca="1">IFERROR(INDIRECT(ADDRESS(MATCH(G226,CatIndDisaggrGrp!$A:$A,0),7,1,1,"CatIndDisaggrGrp")),0)</f>
        <v>0</v>
      </c>
      <c r="L226" s="243">
        <f t="shared" ca="1" si="6"/>
        <v>0</v>
      </c>
      <c r="M226" s="245" t="str">
        <f t="shared" ca="1" si="7"/>
        <v/>
      </c>
    </row>
    <row r="227" spans="1:13" outlineLevel="1" x14ac:dyDescent="0.2">
      <c r="A227" s="244" t="e">
        <f>'Performance Framework '!#REF!</f>
        <v>#REF!</v>
      </c>
      <c r="B227" s="243" t="e">
        <f ca="1">INDIRECT(ADDRESS(MATCH(A227,CatCoverage!C:C,0),4,1,1,"CatCoverage"))</f>
        <v>#REF!</v>
      </c>
      <c r="C227" s="243" t="e">
        <f ca="1">INDIRECT(ADDRESS(MATCH(A227,CatCoverage!C:C,0),15,1,1,"CatCoverage"))</f>
        <v>#REF!</v>
      </c>
      <c r="D227" s="243" t="e">
        <f>'Performance Framework '!#REF!</f>
        <v>#REF!</v>
      </c>
      <c r="E227" s="243" t="e">
        <f>'Performance Framework '!#REF!</f>
        <v>#REF!</v>
      </c>
      <c r="F227" s="243" t="e">
        <f>'Performance Framework '!#REF!</f>
        <v>#REF!</v>
      </c>
      <c r="G227" s="243" t="e">
        <f>'Performance Framework '!#REF!</f>
        <v>#REF!</v>
      </c>
      <c r="H227" s="243">
        <f ca="1">IFERROR(INDIRECT(ADDRESS(MATCH(D227,CatIndDisaggrGrp!$A:$A,0),7,1,1,"CatIndDisaggrGrp")),0)</f>
        <v>0</v>
      </c>
      <c r="I227" s="243">
        <f ca="1">IFERROR(INDIRECT(ADDRESS(MATCH(E227,CatIndDisaggrGrp!$A:$A,0),7,1,1,"CatIndDisaggrGrp")),0)</f>
        <v>0</v>
      </c>
      <c r="J227" s="243">
        <f ca="1">IFERROR(INDIRECT(ADDRESS(MATCH(F227,CatIndDisaggrGrp!$A:$A,0),7,1,1,"CatIndDisaggrGrp")),0)</f>
        <v>0</v>
      </c>
      <c r="K227" s="243">
        <f ca="1">IFERROR(INDIRECT(ADDRESS(MATCH(G227,CatIndDisaggrGrp!$A:$A,0),7,1,1,"CatIndDisaggrGrp")),0)</f>
        <v>0</v>
      </c>
      <c r="L227" s="243">
        <f t="shared" ca="1" si="6"/>
        <v>0</v>
      </c>
      <c r="M227" s="245" t="str">
        <f t="shared" ca="1" si="7"/>
        <v/>
      </c>
    </row>
    <row r="228" spans="1:13" outlineLevel="1" x14ac:dyDescent="0.2">
      <c r="A228" s="244" t="e">
        <f>'Performance Framework '!#REF!</f>
        <v>#REF!</v>
      </c>
      <c r="B228" s="243" t="e">
        <f ca="1">INDIRECT(ADDRESS(MATCH(A228,CatCoverage!C:C,0),4,1,1,"CatCoverage"))</f>
        <v>#REF!</v>
      </c>
      <c r="C228" s="243" t="e">
        <f ca="1">INDIRECT(ADDRESS(MATCH(A228,CatCoverage!C:C,0),15,1,1,"CatCoverage"))</f>
        <v>#REF!</v>
      </c>
      <c r="D228" s="243" t="e">
        <f>'Performance Framework '!#REF!</f>
        <v>#REF!</v>
      </c>
      <c r="E228" s="243" t="e">
        <f>'Performance Framework '!#REF!</f>
        <v>#REF!</v>
      </c>
      <c r="F228" s="243" t="e">
        <f>'Performance Framework '!#REF!</f>
        <v>#REF!</v>
      </c>
      <c r="G228" s="243" t="e">
        <f>'Performance Framework '!#REF!</f>
        <v>#REF!</v>
      </c>
      <c r="H228" s="243">
        <f ca="1">IFERROR(INDIRECT(ADDRESS(MATCH(D228,CatIndDisaggrGrp!$A:$A,0),7,1,1,"CatIndDisaggrGrp")),0)</f>
        <v>0</v>
      </c>
      <c r="I228" s="243">
        <f ca="1">IFERROR(INDIRECT(ADDRESS(MATCH(E228,CatIndDisaggrGrp!$A:$A,0),7,1,1,"CatIndDisaggrGrp")),0)</f>
        <v>0</v>
      </c>
      <c r="J228" s="243">
        <f ca="1">IFERROR(INDIRECT(ADDRESS(MATCH(F228,CatIndDisaggrGrp!$A:$A,0),7,1,1,"CatIndDisaggrGrp")),0)</f>
        <v>0</v>
      </c>
      <c r="K228" s="243">
        <f ca="1">IFERROR(INDIRECT(ADDRESS(MATCH(G228,CatIndDisaggrGrp!$A:$A,0),7,1,1,"CatIndDisaggrGrp")),0)</f>
        <v>0</v>
      </c>
      <c r="L228" s="243">
        <f t="shared" ca="1" si="6"/>
        <v>0</v>
      </c>
      <c r="M228" s="245" t="str">
        <f t="shared" ca="1" si="7"/>
        <v/>
      </c>
    </row>
    <row r="229" spans="1:13" outlineLevel="1" x14ac:dyDescent="0.2">
      <c r="A229" s="244" t="e">
        <f>'Performance Framework '!#REF!</f>
        <v>#REF!</v>
      </c>
      <c r="B229" s="243" t="e">
        <f ca="1">INDIRECT(ADDRESS(MATCH(A229,CatCoverage!C:C,0),4,1,1,"CatCoverage"))</f>
        <v>#REF!</v>
      </c>
      <c r="C229" s="243" t="e">
        <f ca="1">INDIRECT(ADDRESS(MATCH(A229,CatCoverage!C:C,0),15,1,1,"CatCoverage"))</f>
        <v>#REF!</v>
      </c>
      <c r="D229" s="243" t="e">
        <f>'Performance Framework '!#REF!</f>
        <v>#REF!</v>
      </c>
      <c r="E229" s="243" t="e">
        <f>'Performance Framework '!#REF!</f>
        <v>#REF!</v>
      </c>
      <c r="F229" s="243" t="e">
        <f>'Performance Framework '!#REF!</f>
        <v>#REF!</v>
      </c>
      <c r="G229" s="243" t="e">
        <f>'Performance Framework '!#REF!</f>
        <v>#REF!</v>
      </c>
      <c r="H229" s="243">
        <f ca="1">IFERROR(INDIRECT(ADDRESS(MATCH(D229,CatIndDisaggrGrp!$A:$A,0),7,1,1,"CatIndDisaggrGrp")),0)</f>
        <v>0</v>
      </c>
      <c r="I229" s="243">
        <f ca="1">IFERROR(INDIRECT(ADDRESS(MATCH(E229,CatIndDisaggrGrp!$A:$A,0),7,1,1,"CatIndDisaggrGrp")),0)</f>
        <v>0</v>
      </c>
      <c r="J229" s="243">
        <f ca="1">IFERROR(INDIRECT(ADDRESS(MATCH(F229,CatIndDisaggrGrp!$A:$A,0),7,1,1,"CatIndDisaggrGrp")),0)</f>
        <v>0</v>
      </c>
      <c r="K229" s="243">
        <f ca="1">IFERROR(INDIRECT(ADDRESS(MATCH(G229,CatIndDisaggrGrp!$A:$A,0),7,1,1,"CatIndDisaggrGrp")),0)</f>
        <v>0</v>
      </c>
      <c r="L229" s="243">
        <f t="shared" ca="1" si="6"/>
        <v>0</v>
      </c>
      <c r="M229" s="245" t="str">
        <f t="shared" ca="1" si="7"/>
        <v/>
      </c>
    </row>
    <row r="230" spans="1:13" outlineLevel="1" x14ac:dyDescent="0.2">
      <c r="A230" s="244" t="e">
        <f>'Performance Framework '!#REF!</f>
        <v>#REF!</v>
      </c>
      <c r="B230" s="243" t="e">
        <f ca="1">INDIRECT(ADDRESS(MATCH(A230,CatCoverage!C:C,0),4,1,1,"CatCoverage"))</f>
        <v>#REF!</v>
      </c>
      <c r="C230" s="243" t="e">
        <f ca="1">INDIRECT(ADDRESS(MATCH(A230,CatCoverage!C:C,0),15,1,1,"CatCoverage"))</f>
        <v>#REF!</v>
      </c>
      <c r="D230" s="243" t="e">
        <f>'Performance Framework '!#REF!</f>
        <v>#REF!</v>
      </c>
      <c r="E230" s="243" t="e">
        <f>'Performance Framework '!#REF!</f>
        <v>#REF!</v>
      </c>
      <c r="F230" s="243" t="e">
        <f>'Performance Framework '!#REF!</f>
        <v>#REF!</v>
      </c>
      <c r="G230" s="243" t="e">
        <f>'Performance Framework '!#REF!</f>
        <v>#REF!</v>
      </c>
      <c r="H230" s="243">
        <f ca="1">IFERROR(INDIRECT(ADDRESS(MATCH(D230,CatIndDisaggrGrp!$A:$A,0),7,1,1,"CatIndDisaggrGrp")),0)</f>
        <v>0</v>
      </c>
      <c r="I230" s="243">
        <f ca="1">IFERROR(INDIRECT(ADDRESS(MATCH(E230,CatIndDisaggrGrp!$A:$A,0),7,1,1,"CatIndDisaggrGrp")),0)</f>
        <v>0</v>
      </c>
      <c r="J230" s="243">
        <f ca="1">IFERROR(INDIRECT(ADDRESS(MATCH(F230,CatIndDisaggrGrp!$A:$A,0),7,1,1,"CatIndDisaggrGrp")),0)</f>
        <v>0</v>
      </c>
      <c r="K230" s="243">
        <f ca="1">IFERROR(INDIRECT(ADDRESS(MATCH(G230,CatIndDisaggrGrp!$A:$A,0),7,1,1,"CatIndDisaggrGrp")),0)</f>
        <v>0</v>
      </c>
      <c r="L230" s="243">
        <f t="shared" ca="1" si="6"/>
        <v>0</v>
      </c>
      <c r="M230" s="245" t="str">
        <f t="shared" ca="1" si="7"/>
        <v/>
      </c>
    </row>
    <row r="231" spans="1:13" outlineLevel="1" x14ac:dyDescent="0.2">
      <c r="A231" s="246" t="e">
        <f>'Performance Framework '!#REF!</f>
        <v>#REF!</v>
      </c>
      <c r="B231" s="247" t="e">
        <f ca="1">INDIRECT(ADDRESS(MATCH(A231,CatCoverage!C:C,0),4,1,1,"CatCoverage"))</f>
        <v>#REF!</v>
      </c>
      <c r="C231" s="247" t="e">
        <f ca="1">INDIRECT(ADDRESS(MATCH(A231,CatCoverage!C:C,0),15,1,1,"CatCoverage"))</f>
        <v>#REF!</v>
      </c>
      <c r="D231" s="247" t="e">
        <f>'Performance Framework '!#REF!</f>
        <v>#REF!</v>
      </c>
      <c r="E231" s="247" t="e">
        <f>'Performance Framework '!#REF!</f>
        <v>#REF!</v>
      </c>
      <c r="F231" s="247" t="e">
        <f>'Performance Framework '!#REF!</f>
        <v>#REF!</v>
      </c>
      <c r="G231" s="247" t="e">
        <f>'Performance Framework '!#REF!</f>
        <v>#REF!</v>
      </c>
      <c r="H231" s="247">
        <f ca="1">IFERROR(INDIRECT(ADDRESS(MATCH(D231,CatIndDisaggrGrp!$A:$A,0),7,1,1,"CatIndDisaggrGrp")),0)</f>
        <v>0</v>
      </c>
      <c r="I231" s="247">
        <f ca="1">IFERROR(INDIRECT(ADDRESS(MATCH(E231,CatIndDisaggrGrp!$A:$A,0),7,1,1,"CatIndDisaggrGrp")),0)</f>
        <v>0</v>
      </c>
      <c r="J231" s="247">
        <f ca="1">IFERROR(INDIRECT(ADDRESS(MATCH(F231,CatIndDisaggrGrp!$A:$A,0),7,1,1,"CatIndDisaggrGrp")),0)</f>
        <v>0</v>
      </c>
      <c r="K231" s="247">
        <f ca="1">IFERROR(INDIRECT(ADDRESS(MATCH(G231,CatIndDisaggrGrp!$A:$A,0),7,1,1,"CatIndDisaggrGrp")),0)</f>
        <v>0</v>
      </c>
      <c r="L231" s="247">
        <f t="shared" ca="1" si="6"/>
        <v>0</v>
      </c>
      <c r="M231" s="248" t="str">
        <f t="shared" ca="1" si="7"/>
        <v/>
      </c>
    </row>
    <row r="236" spans="1:13" x14ac:dyDescent="0.2">
      <c r="A236" s="196"/>
      <c r="B236" s="196"/>
      <c r="C236" s="196"/>
      <c r="D236" s="196"/>
      <c r="E236" s="196"/>
    </row>
    <row r="237" spans="1:13" x14ac:dyDescent="0.2">
      <c r="A237" s="196"/>
      <c r="B237" s="196"/>
      <c r="C237" s="196"/>
      <c r="D237" s="196"/>
      <c r="E237" s="196"/>
    </row>
    <row r="238" spans="1:13" ht="51" x14ac:dyDescent="0.2">
      <c r="A238" s="242" t="s">
        <v>4077</v>
      </c>
      <c r="B238" s="242" t="s">
        <v>4078</v>
      </c>
      <c r="C238" s="242" t="s">
        <v>4074</v>
      </c>
      <c r="D238" s="242" t="s">
        <v>4079</v>
      </c>
      <c r="E238" s="242" t="s">
        <v>4082</v>
      </c>
      <c r="F238" s="242" t="s">
        <v>4080</v>
      </c>
      <c r="G238" s="242" t="s">
        <v>4081</v>
      </c>
      <c r="H238" s="242" t="s">
        <v>840</v>
      </c>
      <c r="I238" s="242" t="s">
        <v>11</v>
      </c>
      <c r="J238" s="242" t="s">
        <v>4075</v>
      </c>
      <c r="K238" s="242" t="s">
        <v>3669</v>
      </c>
      <c r="L238" s="242" t="s">
        <v>4076</v>
      </c>
    </row>
    <row r="239" spans="1:13" x14ac:dyDescent="0.2">
      <c r="A239" s="237" t="str">
        <f ca="1">IF((IFERROR(MATCH(TRUE,INDEX(L3:L231&lt;&gt;0,),0),""))&lt;&gt;"",(IFERROR(MATCH(TRUE,INDEX(L3:L231&lt;&gt;0,),0),"")),"")</f>
        <v/>
      </c>
      <c r="B239" s="238" t="str">
        <f t="shared" ref="B239:B252" ca="1" si="8">IF(A239&lt;&gt;"",INDEX($L$3:$L$231,A239,1),"")</f>
        <v/>
      </c>
      <c r="C239" s="238" t="str">
        <f ca="1">IF(B239&lt;&gt;"",IF(A239&lt;&gt;A238,1,C238+1),"")</f>
        <v/>
      </c>
      <c r="D239" s="238" t="str">
        <f ca="1">IF(A239&lt;&gt;"",IF(A239&lt;&gt;A238,1,D238+1),"")</f>
        <v/>
      </c>
      <c r="E239" s="239" t="str">
        <f ca="1">A239&amp;D239</f>
        <v/>
      </c>
      <c r="F239" s="238" t="str">
        <f t="shared" ref="F239:F252" ca="1" si="9">IF(A239&lt;&gt;"",INDEX($H$3:$K$231,A239,D239),"")</f>
        <v/>
      </c>
      <c r="G239" s="238" t="str">
        <f ca="1">IF(A239&lt;&gt;"",IF(E239&lt;&gt;E238,1,G238+1),"")</f>
        <v/>
      </c>
      <c r="H239" s="238" t="str">
        <f ca="1">IF(A239&lt;&gt;"",INDIRECT(ADDRESS(MATCH(I239,CatCoverage!D:D,0),2,1,1,"CatCoverage")),"")</f>
        <v/>
      </c>
      <c r="I239" s="238" t="str">
        <f t="shared" ref="I239:I252" ca="1" si="10">IF(A239&lt;&gt;"",INDEX($B$3:$B$231,A239,1),"")</f>
        <v/>
      </c>
      <c r="J239" s="238" t="str">
        <f t="shared" ref="J239:J252" ca="1" si="11">IF(A239&lt;&gt;"",INDEX($D$3:$G$231,A239,D239),"")</f>
        <v/>
      </c>
      <c r="K239" s="238" t="str">
        <f ca="1">IF(A239&lt;&gt;"",INDIRECT(ADDRESS(MATCH(J239,CatIndDisaggrGrp!$A:$A,0),2,1,1,"CatIndDisaggrGrp")),"")</f>
        <v/>
      </c>
      <c r="L239" s="240" t="str">
        <f ca="1">IF(A239&lt;&gt;"",INDEX(CatIndDisaggrGrpValues!A:D,MATCH(DisaggCoverage!J239,CatIndDisaggrGrpValues!A:A,0)+DisaggCoverage!G239-1,4),"")</f>
        <v/>
      </c>
    </row>
    <row r="240" spans="1:13" x14ac:dyDescent="0.2">
      <c r="A240" s="199" t="str">
        <f ca="1">IF(B239=C239,IF((IFERROR(MATCH(TRUE,INDEX(OFFSET($L$3,A239,0,1,1):$L$231&lt;&gt;0,),0),""))&lt;&gt;"",(IFERROR(MATCH(TRUE,INDEX(OFFSET($L$3,A239,0,1,1):$L$231&lt;&gt;0,),0),""))+A239,""),A239)</f>
        <v/>
      </c>
      <c r="B240" s="200" t="str">
        <f t="shared" ca="1" si="8"/>
        <v/>
      </c>
      <c r="C240" s="200" t="str">
        <f t="shared" ref="C240" ca="1" si="12">IF(B240&lt;&gt;"",IF(A240&lt;&gt;A239,1,C239+1),"")</f>
        <v/>
      </c>
      <c r="D240" s="200" t="str">
        <f t="shared" ref="D240" ca="1" si="13">IF(A240&lt;&gt;"",IF(A240&lt;&gt;A239,1,IF(G239&lt;&gt;F239,D239,D239+1)),"")</f>
        <v/>
      </c>
      <c r="E240" s="175" t="str">
        <f t="shared" ref="E240" ca="1" si="14">A240&amp;D240</f>
        <v/>
      </c>
      <c r="F240" s="200" t="str">
        <f t="shared" ca="1" si="9"/>
        <v/>
      </c>
      <c r="G240" s="200" t="str">
        <f t="shared" ref="G240" ca="1" si="15">IF(A240&lt;&gt;"",IF(E240&lt;&gt;E239,1,G239+1),"")</f>
        <v/>
      </c>
      <c r="H240" s="200" t="str">
        <f ca="1">IF(A240&lt;&gt;"",INDIRECT(ADDRESS(MATCH(I240,CatCoverage!D:D,0),2,1,1,"CatCoverage")),"")</f>
        <v/>
      </c>
      <c r="I240" s="200" t="str">
        <f t="shared" ca="1" si="10"/>
        <v/>
      </c>
      <c r="J240" s="200" t="str">
        <f t="shared" ca="1" si="11"/>
        <v/>
      </c>
      <c r="K240" s="200" t="str">
        <f ca="1">IF(A240&lt;&gt;"",INDIRECT(ADDRESS(MATCH(J240,CatIndDisaggrGrp!$A:$A,0),2,1,1,"CatIndDisaggrGrp")),"")</f>
        <v/>
      </c>
      <c r="L240" s="201" t="str">
        <f ca="1">IF(A240&lt;&gt;"",INDEX(CatIndDisaggrGrpValues!A:D,MATCH(DisaggCoverage!J240,CatIndDisaggrGrpValues!A:A,0)+DisaggCoverage!G240-1,4),"")</f>
        <v/>
      </c>
    </row>
    <row r="241" spans="1:12" x14ac:dyDescent="0.2">
      <c r="A241" s="199" t="str">
        <f ca="1">IF(B240=C240,IF((IFERROR(MATCH(TRUE,INDEX(OFFSET($L$3,A240,0,1,1):$L$231&lt;&gt;0,),0),""))&lt;&gt;"",(IFERROR(MATCH(TRUE,INDEX(OFFSET($L$3,A240,0,1,1):$L$231&lt;&gt;0,),0),""))+A240,""),A240)</f>
        <v/>
      </c>
      <c r="B241" s="200" t="str">
        <f t="shared" ca="1" si="8"/>
        <v/>
      </c>
      <c r="C241" s="200" t="str">
        <f t="shared" ref="C241:C252" ca="1" si="16">IF(B241&lt;&gt;"",IF(A241&lt;&gt;A240,1,C240+1),"")</f>
        <v/>
      </c>
      <c r="D241" s="200" t="str">
        <f t="shared" ref="D241:D252" ca="1" si="17">IF(A241&lt;&gt;"",IF(A241&lt;&gt;A240,1,IF(G240&lt;&gt;F240,D240,D240+1)),"")</f>
        <v/>
      </c>
      <c r="E241" s="175" t="str">
        <f t="shared" ref="E241:E252" ca="1" si="18">A241&amp;D241</f>
        <v/>
      </c>
      <c r="F241" s="200" t="str">
        <f t="shared" ca="1" si="9"/>
        <v/>
      </c>
      <c r="G241" s="200" t="str">
        <f t="shared" ref="G241:G252" ca="1" si="19">IF(A241&lt;&gt;"",IF(E241&lt;&gt;E240,1,G240+1),"")</f>
        <v/>
      </c>
      <c r="H241" s="200" t="str">
        <f ca="1">IF(A241&lt;&gt;"",INDIRECT(ADDRESS(MATCH(I241,CatCoverage!D:D,0),2,1,1,"CatCoverage")),"")</f>
        <v/>
      </c>
      <c r="I241" s="200" t="str">
        <f t="shared" ca="1" si="10"/>
        <v/>
      </c>
      <c r="J241" s="200" t="str">
        <f t="shared" ca="1" si="11"/>
        <v/>
      </c>
      <c r="K241" s="200" t="str">
        <f ca="1">IF(A241&lt;&gt;"",INDIRECT(ADDRESS(MATCH(J241,CatIndDisaggrGrp!$A:$A,0),2,1,1,"CatIndDisaggrGrp")),"")</f>
        <v/>
      </c>
      <c r="L241" s="201" t="str">
        <f ca="1">IF(A241&lt;&gt;"",INDEX(CatIndDisaggrGrpValues!A:D,MATCH(DisaggCoverage!J241,CatIndDisaggrGrpValues!A:A,0)+DisaggCoverage!G241-1,4),"")</f>
        <v/>
      </c>
    </row>
    <row r="242" spans="1:12" x14ac:dyDescent="0.2">
      <c r="A242" s="199" t="str">
        <f ca="1">IF(B241=C241,IF((IFERROR(MATCH(TRUE,INDEX(OFFSET($L$3,A241,0,1,1):$L$231&lt;&gt;0,),0),""))&lt;&gt;"",(IFERROR(MATCH(TRUE,INDEX(OFFSET($L$3,A241,0,1,1):$L$231&lt;&gt;0,),0),""))+A241,""),A241)</f>
        <v/>
      </c>
      <c r="B242" s="200" t="str">
        <f t="shared" ca="1" si="8"/>
        <v/>
      </c>
      <c r="C242" s="200" t="str">
        <f t="shared" ca="1" si="16"/>
        <v/>
      </c>
      <c r="D242" s="200" t="str">
        <f t="shared" ca="1" si="17"/>
        <v/>
      </c>
      <c r="E242" s="175" t="str">
        <f t="shared" ca="1" si="18"/>
        <v/>
      </c>
      <c r="F242" s="200" t="str">
        <f t="shared" ca="1" si="9"/>
        <v/>
      </c>
      <c r="G242" s="200" t="str">
        <f t="shared" ca="1" si="19"/>
        <v/>
      </c>
      <c r="H242" s="200" t="str">
        <f ca="1">IF(A242&lt;&gt;"",INDIRECT(ADDRESS(MATCH(I242,CatCoverage!D:D,0),2,1,1,"CatCoverage")),"")</f>
        <v/>
      </c>
      <c r="I242" s="200" t="str">
        <f t="shared" ca="1" si="10"/>
        <v/>
      </c>
      <c r="J242" s="200" t="str">
        <f t="shared" ca="1" si="11"/>
        <v/>
      </c>
      <c r="K242" s="200" t="str">
        <f ca="1">IF(A242&lt;&gt;"",INDIRECT(ADDRESS(MATCH(J242,CatIndDisaggrGrp!$A:$A,0),2,1,1,"CatIndDisaggrGrp")),"")</f>
        <v/>
      </c>
      <c r="L242" s="201" t="str">
        <f ca="1">IF(A242&lt;&gt;"",INDEX(CatIndDisaggrGrpValues!A:D,MATCH(DisaggCoverage!J242,CatIndDisaggrGrpValues!A:A,0)+DisaggCoverage!G242-1,4),"")</f>
        <v/>
      </c>
    </row>
    <row r="243" spans="1:12" x14ac:dyDescent="0.2">
      <c r="A243" s="199" t="str">
        <f ca="1">IF(B242=C242,IF((IFERROR(MATCH(TRUE,INDEX(OFFSET($L$3,A242,0,1,1):$L$231&lt;&gt;0,),0),""))&lt;&gt;"",(IFERROR(MATCH(TRUE,INDEX(OFFSET($L$3,A242,0,1,1):$L$231&lt;&gt;0,),0),""))+A242,""),A242)</f>
        <v/>
      </c>
      <c r="B243" s="200" t="str">
        <f t="shared" ca="1" si="8"/>
        <v/>
      </c>
      <c r="C243" s="200" t="str">
        <f t="shared" ca="1" si="16"/>
        <v/>
      </c>
      <c r="D243" s="200" t="str">
        <f t="shared" ca="1" si="17"/>
        <v/>
      </c>
      <c r="E243" s="175" t="str">
        <f t="shared" ca="1" si="18"/>
        <v/>
      </c>
      <c r="F243" s="200" t="str">
        <f t="shared" ca="1" si="9"/>
        <v/>
      </c>
      <c r="G243" s="200" t="str">
        <f t="shared" ca="1" si="19"/>
        <v/>
      </c>
      <c r="H243" s="200" t="str">
        <f ca="1">IF(A243&lt;&gt;"",INDIRECT(ADDRESS(MATCH(I243,CatCoverage!D:D,0),2,1,1,"CatCoverage")),"")</f>
        <v/>
      </c>
      <c r="I243" s="200" t="str">
        <f t="shared" ca="1" si="10"/>
        <v/>
      </c>
      <c r="J243" s="200" t="str">
        <f t="shared" ca="1" si="11"/>
        <v/>
      </c>
      <c r="K243" s="200" t="str">
        <f ca="1">IF(A243&lt;&gt;"",INDIRECT(ADDRESS(MATCH(J243,CatIndDisaggrGrp!$A:$A,0),2,1,1,"CatIndDisaggrGrp")),"")</f>
        <v/>
      </c>
      <c r="L243" s="201" t="str">
        <f ca="1">IF(A243&lt;&gt;"",INDEX(CatIndDisaggrGrpValues!A:D,MATCH(DisaggCoverage!J243,CatIndDisaggrGrpValues!A:A,0)+DisaggCoverage!G243-1,4),"")</f>
        <v/>
      </c>
    </row>
    <row r="244" spans="1:12" x14ac:dyDescent="0.2">
      <c r="A244" s="199" t="str">
        <f ca="1">IF(B243=C243,IF((IFERROR(MATCH(TRUE,INDEX(OFFSET($L$3,A243,0,1,1):$L$231&lt;&gt;0,),0),""))&lt;&gt;"",(IFERROR(MATCH(TRUE,INDEX(OFFSET($L$3,A243,0,1,1):$L$231&lt;&gt;0,),0),""))+A243,""),A243)</f>
        <v/>
      </c>
      <c r="B244" s="200" t="str">
        <f t="shared" ca="1" si="8"/>
        <v/>
      </c>
      <c r="C244" s="200" t="str">
        <f t="shared" ca="1" si="16"/>
        <v/>
      </c>
      <c r="D244" s="200" t="str">
        <f t="shared" ca="1" si="17"/>
        <v/>
      </c>
      <c r="E244" s="175" t="str">
        <f t="shared" ca="1" si="18"/>
        <v/>
      </c>
      <c r="F244" s="200" t="str">
        <f t="shared" ca="1" si="9"/>
        <v/>
      </c>
      <c r="G244" s="200" t="str">
        <f t="shared" ca="1" si="19"/>
        <v/>
      </c>
      <c r="H244" s="200" t="str">
        <f ca="1">IF(A244&lt;&gt;"",INDIRECT(ADDRESS(MATCH(I244,CatCoverage!D:D,0),2,1,1,"CatCoverage")),"")</f>
        <v/>
      </c>
      <c r="I244" s="200" t="str">
        <f t="shared" ca="1" si="10"/>
        <v/>
      </c>
      <c r="J244" s="200" t="str">
        <f t="shared" ca="1" si="11"/>
        <v/>
      </c>
      <c r="K244" s="200" t="str">
        <f ca="1">IF(A244&lt;&gt;"",INDIRECT(ADDRESS(MATCH(J244,CatIndDisaggrGrp!$A:$A,0),2,1,1,"CatIndDisaggrGrp")),"")</f>
        <v/>
      </c>
      <c r="L244" s="201" t="str">
        <f ca="1">IF(A244&lt;&gt;"",INDEX(CatIndDisaggrGrpValues!A:D,MATCH(DisaggCoverage!J244,CatIndDisaggrGrpValues!A:A,0)+DisaggCoverage!G244-1,4),"")</f>
        <v/>
      </c>
    </row>
    <row r="245" spans="1:12" x14ac:dyDescent="0.2">
      <c r="A245" s="199" t="str">
        <f ca="1">IF(B244=C244,IF((IFERROR(MATCH(TRUE,INDEX(OFFSET($L$3,A244,0,1,1):$L$231&lt;&gt;0,),0),""))&lt;&gt;"",(IFERROR(MATCH(TRUE,INDEX(OFFSET($L$3,A244,0,1,1):$L$231&lt;&gt;0,),0),""))+A244,""),A244)</f>
        <v/>
      </c>
      <c r="B245" s="200" t="str">
        <f t="shared" ca="1" si="8"/>
        <v/>
      </c>
      <c r="C245" s="200" t="str">
        <f t="shared" ca="1" si="16"/>
        <v/>
      </c>
      <c r="D245" s="200" t="str">
        <f t="shared" ca="1" si="17"/>
        <v/>
      </c>
      <c r="E245" s="175" t="str">
        <f t="shared" ca="1" si="18"/>
        <v/>
      </c>
      <c r="F245" s="200" t="str">
        <f t="shared" ca="1" si="9"/>
        <v/>
      </c>
      <c r="G245" s="200" t="str">
        <f t="shared" ca="1" si="19"/>
        <v/>
      </c>
      <c r="H245" s="200" t="str">
        <f ca="1">IF(A245&lt;&gt;"",INDIRECT(ADDRESS(MATCH(I245,CatCoverage!D:D,0),2,1,1,"CatCoverage")),"")</f>
        <v/>
      </c>
      <c r="I245" s="200" t="str">
        <f t="shared" ca="1" si="10"/>
        <v/>
      </c>
      <c r="J245" s="200" t="str">
        <f t="shared" ca="1" si="11"/>
        <v/>
      </c>
      <c r="K245" s="200" t="str">
        <f ca="1">IF(A245&lt;&gt;"",INDIRECT(ADDRESS(MATCH(J245,CatIndDisaggrGrp!$A:$A,0),2,1,1,"CatIndDisaggrGrp")),"")</f>
        <v/>
      </c>
      <c r="L245" s="201" t="str">
        <f ca="1">IF(A245&lt;&gt;"",INDEX(CatIndDisaggrGrpValues!A:D,MATCH(DisaggCoverage!J245,CatIndDisaggrGrpValues!A:A,0)+DisaggCoverage!G245-1,4),"")</f>
        <v/>
      </c>
    </row>
    <row r="246" spans="1:12" x14ac:dyDescent="0.2">
      <c r="A246" s="199" t="str">
        <f ca="1">IF(B245=C245,IF((IFERROR(MATCH(TRUE,INDEX(OFFSET($L$3,A245,0,1,1):$L$231&lt;&gt;0,),0),""))&lt;&gt;"",(IFERROR(MATCH(TRUE,INDEX(OFFSET($L$3,A245,0,1,1):$L$231&lt;&gt;0,),0),""))+A245,""),A245)</f>
        <v/>
      </c>
      <c r="B246" s="200" t="str">
        <f t="shared" ca="1" si="8"/>
        <v/>
      </c>
      <c r="C246" s="200" t="str">
        <f t="shared" ca="1" si="16"/>
        <v/>
      </c>
      <c r="D246" s="200" t="str">
        <f t="shared" ca="1" si="17"/>
        <v/>
      </c>
      <c r="E246" s="175" t="str">
        <f t="shared" ca="1" si="18"/>
        <v/>
      </c>
      <c r="F246" s="200" t="str">
        <f t="shared" ca="1" si="9"/>
        <v/>
      </c>
      <c r="G246" s="200" t="str">
        <f t="shared" ca="1" si="19"/>
        <v/>
      </c>
      <c r="H246" s="200" t="str">
        <f ca="1">IF(A246&lt;&gt;"",INDIRECT(ADDRESS(MATCH(I246,CatCoverage!D:D,0),2,1,1,"CatCoverage")),"")</f>
        <v/>
      </c>
      <c r="I246" s="200" t="str">
        <f t="shared" ca="1" si="10"/>
        <v/>
      </c>
      <c r="J246" s="200" t="str">
        <f t="shared" ca="1" si="11"/>
        <v/>
      </c>
      <c r="K246" s="200" t="str">
        <f ca="1">IF(A246&lt;&gt;"",INDIRECT(ADDRESS(MATCH(J246,CatIndDisaggrGrp!$A:$A,0),2,1,1,"CatIndDisaggrGrp")),"")</f>
        <v/>
      </c>
      <c r="L246" s="201" t="str">
        <f ca="1">IF(A246&lt;&gt;"",INDEX(CatIndDisaggrGrpValues!A:D,MATCH(DisaggCoverage!J246,CatIndDisaggrGrpValues!A:A,0)+DisaggCoverage!G246-1,4),"")</f>
        <v/>
      </c>
    </row>
    <row r="247" spans="1:12" x14ac:dyDescent="0.2">
      <c r="A247" s="199" t="str">
        <f ca="1">IF(B246=C246,IF((IFERROR(MATCH(TRUE,INDEX(OFFSET($L$3,A246,0,1,1):$L$231&lt;&gt;0,),0),""))&lt;&gt;"",(IFERROR(MATCH(TRUE,INDEX(OFFSET($L$3,A246,0,1,1):$L$231&lt;&gt;0,),0),""))+A246,""),A246)</f>
        <v/>
      </c>
      <c r="B247" s="200" t="str">
        <f t="shared" ca="1" si="8"/>
        <v/>
      </c>
      <c r="C247" s="200" t="str">
        <f t="shared" ca="1" si="16"/>
        <v/>
      </c>
      <c r="D247" s="200" t="str">
        <f t="shared" ca="1" si="17"/>
        <v/>
      </c>
      <c r="E247" s="175" t="str">
        <f t="shared" ca="1" si="18"/>
        <v/>
      </c>
      <c r="F247" s="200" t="str">
        <f t="shared" ca="1" si="9"/>
        <v/>
      </c>
      <c r="G247" s="200" t="str">
        <f t="shared" ca="1" si="19"/>
        <v/>
      </c>
      <c r="H247" s="200" t="str">
        <f ca="1">IF(A247&lt;&gt;"",INDIRECT(ADDRESS(MATCH(I247,CatCoverage!D:D,0),2,1,1,"CatCoverage")),"")</f>
        <v/>
      </c>
      <c r="I247" s="200" t="str">
        <f t="shared" ca="1" si="10"/>
        <v/>
      </c>
      <c r="J247" s="200" t="str">
        <f t="shared" ca="1" si="11"/>
        <v/>
      </c>
      <c r="K247" s="200" t="str">
        <f ca="1">IF(A247&lt;&gt;"",INDIRECT(ADDRESS(MATCH(J247,CatIndDisaggrGrp!$A:$A,0),2,1,1,"CatIndDisaggrGrp")),"")</f>
        <v/>
      </c>
      <c r="L247" s="201" t="str">
        <f ca="1">IF(A247&lt;&gt;"",INDEX(CatIndDisaggrGrpValues!A:D,MATCH(DisaggCoverage!J247,CatIndDisaggrGrpValues!A:A,0)+DisaggCoverage!G247-1,4),"")</f>
        <v/>
      </c>
    </row>
    <row r="248" spans="1:12" x14ac:dyDescent="0.2">
      <c r="A248" s="199" t="str">
        <f ca="1">IF(B247=C247,IF((IFERROR(MATCH(TRUE,INDEX(OFFSET($L$3,A247,0,1,1):$L$231&lt;&gt;0,),0),""))&lt;&gt;"",(IFERROR(MATCH(TRUE,INDEX(OFFSET($L$3,A247,0,1,1):$L$231&lt;&gt;0,),0),""))+A247,""),A247)</f>
        <v/>
      </c>
      <c r="B248" s="200" t="str">
        <f t="shared" ca="1" si="8"/>
        <v/>
      </c>
      <c r="C248" s="200" t="str">
        <f t="shared" ca="1" si="16"/>
        <v/>
      </c>
      <c r="D248" s="200" t="str">
        <f t="shared" ca="1" si="17"/>
        <v/>
      </c>
      <c r="E248" s="175" t="str">
        <f t="shared" ca="1" si="18"/>
        <v/>
      </c>
      <c r="F248" s="200" t="str">
        <f t="shared" ca="1" si="9"/>
        <v/>
      </c>
      <c r="G248" s="200" t="str">
        <f t="shared" ca="1" si="19"/>
        <v/>
      </c>
      <c r="H248" s="200" t="str">
        <f ca="1">IF(A248&lt;&gt;"",INDIRECT(ADDRESS(MATCH(I248,CatCoverage!D:D,0),2,1,1,"CatCoverage")),"")</f>
        <v/>
      </c>
      <c r="I248" s="200" t="str">
        <f t="shared" ca="1" si="10"/>
        <v/>
      </c>
      <c r="J248" s="200" t="str">
        <f t="shared" ca="1" si="11"/>
        <v/>
      </c>
      <c r="K248" s="200" t="str">
        <f ca="1">IF(A248&lt;&gt;"",INDIRECT(ADDRESS(MATCH(J248,CatIndDisaggrGrp!$A:$A,0),2,1,1,"CatIndDisaggrGrp")),"")</f>
        <v/>
      </c>
      <c r="L248" s="201" t="str">
        <f ca="1">IF(A248&lt;&gt;"",INDEX(CatIndDisaggrGrpValues!A:D,MATCH(DisaggCoverage!J248,CatIndDisaggrGrpValues!A:A,0)+DisaggCoverage!G248-1,4),"")</f>
        <v/>
      </c>
    </row>
    <row r="249" spans="1:12" x14ac:dyDescent="0.2">
      <c r="A249" s="199" t="str">
        <f ca="1">IF(B248=C248,IF((IFERROR(MATCH(TRUE,INDEX(OFFSET($L$3,A248,0,1,1):$L$231&lt;&gt;0,),0),""))&lt;&gt;"",(IFERROR(MATCH(TRUE,INDEX(OFFSET($L$3,A248,0,1,1):$L$231&lt;&gt;0,),0),""))+A248,""),A248)</f>
        <v/>
      </c>
      <c r="B249" s="200" t="str">
        <f t="shared" ca="1" si="8"/>
        <v/>
      </c>
      <c r="C249" s="200" t="str">
        <f t="shared" ca="1" si="16"/>
        <v/>
      </c>
      <c r="D249" s="200" t="str">
        <f t="shared" ca="1" si="17"/>
        <v/>
      </c>
      <c r="E249" s="175" t="str">
        <f t="shared" ca="1" si="18"/>
        <v/>
      </c>
      <c r="F249" s="200" t="str">
        <f t="shared" ca="1" si="9"/>
        <v/>
      </c>
      <c r="G249" s="200" t="str">
        <f t="shared" ca="1" si="19"/>
        <v/>
      </c>
      <c r="H249" s="200" t="str">
        <f ca="1">IF(A249&lt;&gt;"",INDIRECT(ADDRESS(MATCH(I249,CatCoverage!D:D,0),2,1,1,"CatCoverage")),"")</f>
        <v/>
      </c>
      <c r="I249" s="200" t="str">
        <f t="shared" ca="1" si="10"/>
        <v/>
      </c>
      <c r="J249" s="200" t="str">
        <f t="shared" ca="1" si="11"/>
        <v/>
      </c>
      <c r="K249" s="200" t="str">
        <f ca="1">IF(A249&lt;&gt;"",INDIRECT(ADDRESS(MATCH(J249,CatIndDisaggrGrp!$A:$A,0),2,1,1,"CatIndDisaggrGrp")),"")</f>
        <v/>
      </c>
      <c r="L249" s="201" t="str">
        <f ca="1">IF(A249&lt;&gt;"",INDEX(CatIndDisaggrGrpValues!A:D,MATCH(DisaggCoverage!J249,CatIndDisaggrGrpValues!A:A,0)+DisaggCoverage!G249-1,4),"")</f>
        <v/>
      </c>
    </row>
    <row r="250" spans="1:12" x14ac:dyDescent="0.2">
      <c r="A250" s="199" t="str">
        <f ca="1">IF(B249=C249,IF((IFERROR(MATCH(TRUE,INDEX(OFFSET($L$3,A249,0,1,1):$L$231&lt;&gt;0,),0),""))&lt;&gt;"",(IFERROR(MATCH(TRUE,INDEX(OFFSET($L$3,A249,0,1,1):$L$231&lt;&gt;0,),0),""))+A249,""),A249)</f>
        <v/>
      </c>
      <c r="B250" s="200" t="str">
        <f t="shared" ca="1" si="8"/>
        <v/>
      </c>
      <c r="C250" s="200" t="str">
        <f t="shared" ca="1" si="16"/>
        <v/>
      </c>
      <c r="D250" s="200" t="str">
        <f t="shared" ca="1" si="17"/>
        <v/>
      </c>
      <c r="E250" s="175" t="str">
        <f t="shared" ca="1" si="18"/>
        <v/>
      </c>
      <c r="F250" s="200" t="str">
        <f t="shared" ca="1" si="9"/>
        <v/>
      </c>
      <c r="G250" s="200" t="str">
        <f t="shared" ca="1" si="19"/>
        <v/>
      </c>
      <c r="H250" s="200" t="str">
        <f ca="1">IF(A250&lt;&gt;"",INDIRECT(ADDRESS(MATCH(I250,CatCoverage!D:D,0),2,1,1,"CatCoverage")),"")</f>
        <v/>
      </c>
      <c r="I250" s="200" t="str">
        <f t="shared" ca="1" si="10"/>
        <v/>
      </c>
      <c r="J250" s="200" t="str">
        <f t="shared" ca="1" si="11"/>
        <v/>
      </c>
      <c r="K250" s="200" t="str">
        <f ca="1">IF(A250&lt;&gt;"",INDIRECT(ADDRESS(MATCH(J250,CatIndDisaggrGrp!$A:$A,0),2,1,1,"CatIndDisaggrGrp")),"")</f>
        <v/>
      </c>
      <c r="L250" s="201" t="str">
        <f ca="1">IF(A250&lt;&gt;"",INDEX(CatIndDisaggrGrpValues!A:D,MATCH(DisaggCoverage!J250,CatIndDisaggrGrpValues!A:A,0)+DisaggCoverage!G250-1,4),"")</f>
        <v/>
      </c>
    </row>
    <row r="251" spans="1:12" x14ac:dyDescent="0.2">
      <c r="A251" s="199" t="str">
        <f ca="1">IF(B250=C250,IF((IFERROR(MATCH(TRUE,INDEX(OFFSET($L$3,A250,0,1,1):$L$231&lt;&gt;0,),0),""))&lt;&gt;"",(IFERROR(MATCH(TRUE,INDEX(OFFSET($L$3,A250,0,1,1):$L$231&lt;&gt;0,),0),""))+A250,""),A250)</f>
        <v/>
      </c>
      <c r="B251" s="200" t="str">
        <f t="shared" ca="1" si="8"/>
        <v/>
      </c>
      <c r="C251" s="200" t="str">
        <f t="shared" ca="1" si="16"/>
        <v/>
      </c>
      <c r="D251" s="200" t="str">
        <f t="shared" ca="1" si="17"/>
        <v/>
      </c>
      <c r="E251" s="175" t="str">
        <f t="shared" ca="1" si="18"/>
        <v/>
      </c>
      <c r="F251" s="200" t="str">
        <f t="shared" ca="1" si="9"/>
        <v/>
      </c>
      <c r="G251" s="200" t="str">
        <f t="shared" ca="1" si="19"/>
        <v/>
      </c>
      <c r="H251" s="200" t="str">
        <f ca="1">IF(A251&lt;&gt;"",INDIRECT(ADDRESS(MATCH(I251,CatCoverage!D:D,0),2,1,1,"CatCoverage")),"")</f>
        <v/>
      </c>
      <c r="I251" s="200" t="str">
        <f t="shared" ca="1" si="10"/>
        <v/>
      </c>
      <c r="J251" s="200" t="str">
        <f t="shared" ca="1" si="11"/>
        <v/>
      </c>
      <c r="K251" s="200" t="str">
        <f ca="1">IF(A251&lt;&gt;"",INDIRECT(ADDRESS(MATCH(J251,CatIndDisaggrGrp!$A:$A,0),2,1,1,"CatIndDisaggrGrp")),"")</f>
        <v/>
      </c>
      <c r="L251" s="201" t="str">
        <f ca="1">IF(A251&lt;&gt;"",INDEX(CatIndDisaggrGrpValues!A:D,MATCH(DisaggCoverage!J251,CatIndDisaggrGrpValues!A:A,0)+DisaggCoverage!G251-1,4),"")</f>
        <v/>
      </c>
    </row>
    <row r="252" spans="1:12" x14ac:dyDescent="0.2">
      <c r="A252" s="199" t="str">
        <f ca="1">IF(B251=C251,IF((IFERROR(MATCH(TRUE,INDEX(OFFSET($L$3,A251,0,1,1):$L$231&lt;&gt;0,),0),""))&lt;&gt;"",(IFERROR(MATCH(TRUE,INDEX(OFFSET($L$3,A251,0,1,1):$L$231&lt;&gt;0,),0),""))+A251,""),A251)</f>
        <v/>
      </c>
      <c r="B252" s="200" t="str">
        <f t="shared" ca="1" si="8"/>
        <v/>
      </c>
      <c r="C252" s="200" t="str">
        <f t="shared" ca="1" si="16"/>
        <v/>
      </c>
      <c r="D252" s="200" t="str">
        <f t="shared" ca="1" si="17"/>
        <v/>
      </c>
      <c r="E252" s="175" t="str">
        <f t="shared" ca="1" si="18"/>
        <v/>
      </c>
      <c r="F252" s="200" t="str">
        <f t="shared" ca="1" si="9"/>
        <v/>
      </c>
      <c r="G252" s="200" t="str">
        <f t="shared" ca="1" si="19"/>
        <v/>
      </c>
      <c r="H252" s="200" t="str">
        <f ca="1">IF(A252&lt;&gt;"",INDIRECT(ADDRESS(MATCH(I252,CatCoverage!D:D,0),2,1,1,"CatCoverage")),"")</f>
        <v/>
      </c>
      <c r="I252" s="200" t="str">
        <f t="shared" ca="1" si="10"/>
        <v/>
      </c>
      <c r="J252" s="200" t="str">
        <f t="shared" ca="1" si="11"/>
        <v/>
      </c>
      <c r="K252" s="200" t="str">
        <f ca="1">IF(A252&lt;&gt;"",INDIRECT(ADDRESS(MATCH(J252,CatIndDisaggrGrp!$A:$A,0),2,1,1,"CatIndDisaggrGrp")),"")</f>
        <v/>
      </c>
      <c r="L252" s="201" t="str">
        <f ca="1">IF(A252&lt;&gt;"",INDEX(CatIndDisaggrGrpValues!A:D,MATCH(DisaggCoverage!J252,CatIndDisaggrGrpValues!A:A,0)+DisaggCoverage!G252-1,4),"")</f>
        <v/>
      </c>
    </row>
    <row r="253" spans="1:12" x14ac:dyDescent="0.2">
      <c r="A253" s="199" t="str">
        <f ca="1">IF(B252=C252,IF((IFERROR(MATCH(TRUE,INDEX(OFFSET($L$3,A252,0,1,1):$L$231&lt;&gt;0,),0),""))&lt;&gt;"",(IFERROR(MATCH(TRUE,INDEX(OFFSET($L$3,A252,0,1,1):$L$231&lt;&gt;0,),0),""))+A252,""),A252)</f>
        <v/>
      </c>
      <c r="B253" s="200" t="str">
        <f t="shared" ref="B253:B316" ca="1" si="20">IF(A253&lt;&gt;"",INDEX($L$3:$L$231,A253,1),"")</f>
        <v/>
      </c>
      <c r="C253" s="200" t="str">
        <f t="shared" ref="C253:C316" ca="1" si="21">IF(B253&lt;&gt;"",IF(A253&lt;&gt;A252,1,C252+1),"")</f>
        <v/>
      </c>
      <c r="D253" s="200" t="str">
        <f t="shared" ref="D253:D316" ca="1" si="22">IF(A253&lt;&gt;"",IF(A253&lt;&gt;A252,1,IF(G252&lt;&gt;F252,D252,D252+1)),"")</f>
        <v/>
      </c>
      <c r="E253" s="175" t="str">
        <f t="shared" ref="E253:E316" ca="1" si="23">A253&amp;D253</f>
        <v/>
      </c>
      <c r="F253" s="200" t="str">
        <f t="shared" ref="F253:F316" ca="1" si="24">IF(A253&lt;&gt;"",INDEX($H$3:$K$231,A253,D253),"")</f>
        <v/>
      </c>
      <c r="G253" s="200" t="str">
        <f t="shared" ref="G253:G316" ca="1" si="25">IF(A253&lt;&gt;"",IF(E253&lt;&gt;E252,1,G252+1),"")</f>
        <v/>
      </c>
      <c r="H253" s="200" t="str">
        <f ca="1">IF(A253&lt;&gt;"",INDIRECT(ADDRESS(MATCH(I253,CatCoverage!D:D,0),2,1,1,"CatCoverage")),"")</f>
        <v/>
      </c>
      <c r="I253" s="200" t="str">
        <f t="shared" ref="I253:I316" ca="1" si="26">IF(A253&lt;&gt;"",INDEX($B$3:$B$231,A253,1),"")</f>
        <v/>
      </c>
      <c r="J253" s="200" t="str">
        <f t="shared" ref="J253:J316" ca="1" si="27">IF(A253&lt;&gt;"",INDEX($D$3:$G$231,A253,D253),"")</f>
        <v/>
      </c>
      <c r="K253" s="200" t="str">
        <f ca="1">IF(A253&lt;&gt;"",INDIRECT(ADDRESS(MATCH(J253,CatIndDisaggrGrp!$A:$A,0),2,1,1,"CatIndDisaggrGrp")),"")</f>
        <v/>
      </c>
      <c r="L253" s="201" t="str">
        <f ca="1">IF(A253&lt;&gt;"",INDEX(CatIndDisaggrGrpValues!A:D,MATCH(DisaggCoverage!J253,CatIndDisaggrGrpValues!A:A,0)+DisaggCoverage!G253-1,4),"")</f>
        <v/>
      </c>
    </row>
    <row r="254" spans="1:12" x14ac:dyDescent="0.2">
      <c r="A254" s="199" t="str">
        <f ca="1">IF(B253=C253,IF((IFERROR(MATCH(TRUE,INDEX(OFFSET($L$3,A253,0,1,1):$L$231&lt;&gt;0,),0),""))&lt;&gt;"",(IFERROR(MATCH(TRUE,INDEX(OFFSET($L$3,A253,0,1,1):$L$231&lt;&gt;0,),0),""))+A253,""),A253)</f>
        <v/>
      </c>
      <c r="B254" s="200" t="str">
        <f t="shared" ca="1" si="20"/>
        <v/>
      </c>
      <c r="C254" s="200" t="str">
        <f t="shared" ca="1" si="21"/>
        <v/>
      </c>
      <c r="D254" s="200" t="str">
        <f t="shared" ca="1" si="22"/>
        <v/>
      </c>
      <c r="E254" s="175" t="str">
        <f t="shared" ca="1" si="23"/>
        <v/>
      </c>
      <c r="F254" s="200" t="str">
        <f t="shared" ca="1" si="24"/>
        <v/>
      </c>
      <c r="G254" s="200" t="str">
        <f t="shared" ca="1" si="25"/>
        <v/>
      </c>
      <c r="H254" s="200" t="str">
        <f ca="1">IF(A254&lt;&gt;"",INDIRECT(ADDRESS(MATCH(I254,CatCoverage!D:D,0),2,1,1,"CatCoverage")),"")</f>
        <v/>
      </c>
      <c r="I254" s="200" t="str">
        <f t="shared" ca="1" si="26"/>
        <v/>
      </c>
      <c r="J254" s="200" t="str">
        <f t="shared" ca="1" si="27"/>
        <v/>
      </c>
      <c r="K254" s="200" t="str">
        <f ca="1">IF(A254&lt;&gt;"",INDIRECT(ADDRESS(MATCH(J254,CatIndDisaggrGrp!$A:$A,0),2,1,1,"CatIndDisaggrGrp")),"")</f>
        <v/>
      </c>
      <c r="L254" s="201" t="str">
        <f ca="1">IF(A254&lt;&gt;"",INDEX(CatIndDisaggrGrpValues!A:D,MATCH(DisaggCoverage!J254,CatIndDisaggrGrpValues!A:A,0)+DisaggCoverage!G254-1,4),"")</f>
        <v/>
      </c>
    </row>
    <row r="255" spans="1:12" x14ac:dyDescent="0.2">
      <c r="A255" s="199" t="str">
        <f ca="1">IF(B254=C254,IF((IFERROR(MATCH(TRUE,INDEX(OFFSET($L$3,A254,0,1,1):$L$231&lt;&gt;0,),0),""))&lt;&gt;"",(IFERROR(MATCH(TRUE,INDEX(OFFSET($L$3,A254,0,1,1):$L$231&lt;&gt;0,),0),""))+A254,""),A254)</f>
        <v/>
      </c>
      <c r="B255" s="200" t="str">
        <f t="shared" ca="1" si="20"/>
        <v/>
      </c>
      <c r="C255" s="200" t="str">
        <f t="shared" ca="1" si="21"/>
        <v/>
      </c>
      <c r="D255" s="200" t="str">
        <f t="shared" ca="1" si="22"/>
        <v/>
      </c>
      <c r="E255" s="175" t="str">
        <f t="shared" ca="1" si="23"/>
        <v/>
      </c>
      <c r="F255" s="200" t="str">
        <f t="shared" ca="1" si="24"/>
        <v/>
      </c>
      <c r="G255" s="200" t="str">
        <f t="shared" ca="1" si="25"/>
        <v/>
      </c>
      <c r="H255" s="200" t="str">
        <f ca="1">IF(A255&lt;&gt;"",INDIRECT(ADDRESS(MATCH(I255,CatCoverage!D:D,0),2,1,1,"CatCoverage")),"")</f>
        <v/>
      </c>
      <c r="I255" s="200" t="str">
        <f t="shared" ca="1" si="26"/>
        <v/>
      </c>
      <c r="J255" s="200" t="str">
        <f t="shared" ca="1" si="27"/>
        <v/>
      </c>
      <c r="K255" s="200" t="str">
        <f ca="1">IF(A255&lt;&gt;"",INDIRECT(ADDRESS(MATCH(J255,CatIndDisaggrGrp!$A:$A,0),2,1,1,"CatIndDisaggrGrp")),"")</f>
        <v/>
      </c>
      <c r="L255" s="201" t="str">
        <f ca="1">IF(A255&lt;&gt;"",INDEX(CatIndDisaggrGrpValues!A:D,MATCH(DisaggCoverage!J255,CatIndDisaggrGrpValues!A:A,0)+DisaggCoverage!G255-1,4),"")</f>
        <v/>
      </c>
    </row>
    <row r="256" spans="1:12" x14ac:dyDescent="0.2">
      <c r="A256" s="199" t="str">
        <f ca="1">IF(B255=C255,IF((IFERROR(MATCH(TRUE,INDEX(OFFSET($L$3,A255,0,1,1):$L$231&lt;&gt;0,),0),""))&lt;&gt;"",(IFERROR(MATCH(TRUE,INDEX(OFFSET($L$3,A255,0,1,1):$L$231&lt;&gt;0,),0),""))+A255,""),A255)</f>
        <v/>
      </c>
      <c r="B256" s="200" t="str">
        <f t="shared" ca="1" si="20"/>
        <v/>
      </c>
      <c r="C256" s="200" t="str">
        <f t="shared" ca="1" si="21"/>
        <v/>
      </c>
      <c r="D256" s="200" t="str">
        <f t="shared" ca="1" si="22"/>
        <v/>
      </c>
      <c r="E256" s="175" t="str">
        <f t="shared" ca="1" si="23"/>
        <v/>
      </c>
      <c r="F256" s="200" t="str">
        <f t="shared" ca="1" si="24"/>
        <v/>
      </c>
      <c r="G256" s="200" t="str">
        <f t="shared" ca="1" si="25"/>
        <v/>
      </c>
      <c r="H256" s="200" t="str">
        <f ca="1">IF(A256&lt;&gt;"",INDIRECT(ADDRESS(MATCH(I256,CatCoverage!D:D,0),2,1,1,"CatCoverage")),"")</f>
        <v/>
      </c>
      <c r="I256" s="200" t="str">
        <f t="shared" ca="1" si="26"/>
        <v/>
      </c>
      <c r="J256" s="200" t="str">
        <f t="shared" ca="1" si="27"/>
        <v/>
      </c>
      <c r="K256" s="200" t="str">
        <f ca="1">IF(A256&lt;&gt;"",INDIRECT(ADDRESS(MATCH(J256,CatIndDisaggrGrp!$A:$A,0),2,1,1,"CatIndDisaggrGrp")),"")</f>
        <v/>
      </c>
      <c r="L256" s="201" t="str">
        <f ca="1">IF(A256&lt;&gt;"",INDEX(CatIndDisaggrGrpValues!A:D,MATCH(DisaggCoverage!J256,CatIndDisaggrGrpValues!A:A,0)+DisaggCoverage!G256-1,4),"")</f>
        <v/>
      </c>
    </row>
    <row r="257" spans="1:12" x14ac:dyDescent="0.2">
      <c r="A257" s="199" t="str">
        <f ca="1">IF(B256=C256,IF((IFERROR(MATCH(TRUE,INDEX(OFFSET($L$3,A256,0,1,1):$L$231&lt;&gt;0,),0),""))&lt;&gt;"",(IFERROR(MATCH(TRUE,INDEX(OFFSET($L$3,A256,0,1,1):$L$231&lt;&gt;0,),0),""))+A256,""),A256)</f>
        <v/>
      </c>
      <c r="B257" s="200" t="str">
        <f t="shared" ca="1" si="20"/>
        <v/>
      </c>
      <c r="C257" s="200" t="str">
        <f t="shared" ca="1" si="21"/>
        <v/>
      </c>
      <c r="D257" s="200" t="str">
        <f t="shared" ca="1" si="22"/>
        <v/>
      </c>
      <c r="E257" s="175" t="str">
        <f t="shared" ca="1" si="23"/>
        <v/>
      </c>
      <c r="F257" s="200" t="str">
        <f t="shared" ca="1" si="24"/>
        <v/>
      </c>
      <c r="G257" s="200" t="str">
        <f t="shared" ca="1" si="25"/>
        <v/>
      </c>
      <c r="H257" s="200" t="str">
        <f ca="1">IF(A257&lt;&gt;"",INDIRECT(ADDRESS(MATCH(I257,CatCoverage!D:D,0),2,1,1,"CatCoverage")),"")</f>
        <v/>
      </c>
      <c r="I257" s="200" t="str">
        <f t="shared" ca="1" si="26"/>
        <v/>
      </c>
      <c r="J257" s="200" t="str">
        <f t="shared" ca="1" si="27"/>
        <v/>
      </c>
      <c r="K257" s="200" t="str">
        <f ca="1">IF(A257&lt;&gt;"",INDIRECT(ADDRESS(MATCH(J257,CatIndDisaggrGrp!$A:$A,0),2,1,1,"CatIndDisaggrGrp")),"")</f>
        <v/>
      </c>
      <c r="L257" s="201" t="str">
        <f ca="1">IF(A257&lt;&gt;"",INDEX(CatIndDisaggrGrpValues!A:D,MATCH(DisaggCoverage!J257,CatIndDisaggrGrpValues!A:A,0)+DisaggCoverage!G257-1,4),"")</f>
        <v/>
      </c>
    </row>
    <row r="258" spans="1:12" x14ac:dyDescent="0.2">
      <c r="A258" s="199" t="str">
        <f ca="1">IF(B257=C257,IF((IFERROR(MATCH(TRUE,INDEX(OFFSET($L$3,A257,0,1,1):$L$231&lt;&gt;0,),0),""))&lt;&gt;"",(IFERROR(MATCH(TRUE,INDEX(OFFSET($L$3,A257,0,1,1):$L$231&lt;&gt;0,),0),""))+A257,""),A257)</f>
        <v/>
      </c>
      <c r="B258" s="200" t="str">
        <f t="shared" ca="1" si="20"/>
        <v/>
      </c>
      <c r="C258" s="200" t="str">
        <f t="shared" ca="1" si="21"/>
        <v/>
      </c>
      <c r="D258" s="200" t="str">
        <f t="shared" ca="1" si="22"/>
        <v/>
      </c>
      <c r="E258" s="175" t="str">
        <f t="shared" ca="1" si="23"/>
        <v/>
      </c>
      <c r="F258" s="200" t="str">
        <f t="shared" ca="1" si="24"/>
        <v/>
      </c>
      <c r="G258" s="200" t="str">
        <f t="shared" ca="1" si="25"/>
        <v/>
      </c>
      <c r="H258" s="200" t="str">
        <f ca="1">IF(A258&lt;&gt;"",INDIRECT(ADDRESS(MATCH(I258,CatCoverage!D:D,0),2,1,1,"CatCoverage")),"")</f>
        <v/>
      </c>
      <c r="I258" s="200" t="str">
        <f t="shared" ca="1" si="26"/>
        <v/>
      </c>
      <c r="J258" s="200" t="str">
        <f t="shared" ca="1" si="27"/>
        <v/>
      </c>
      <c r="K258" s="200" t="str">
        <f ca="1">IF(A258&lt;&gt;"",INDIRECT(ADDRESS(MATCH(J258,CatIndDisaggrGrp!$A:$A,0),2,1,1,"CatIndDisaggrGrp")),"")</f>
        <v/>
      </c>
      <c r="L258" s="201" t="str">
        <f ca="1">IF(A258&lt;&gt;"",INDEX(CatIndDisaggrGrpValues!A:D,MATCH(DisaggCoverage!J258,CatIndDisaggrGrpValues!A:A,0)+DisaggCoverage!G258-1,4),"")</f>
        <v/>
      </c>
    </row>
    <row r="259" spans="1:12" x14ac:dyDescent="0.2">
      <c r="A259" s="199" t="str">
        <f ca="1">IF(B258=C258,IF((IFERROR(MATCH(TRUE,INDEX(OFFSET($L$3,A258,0,1,1):$L$231&lt;&gt;0,),0),""))&lt;&gt;"",(IFERROR(MATCH(TRUE,INDEX(OFFSET($L$3,A258,0,1,1):$L$231&lt;&gt;0,),0),""))+A258,""),A258)</f>
        <v/>
      </c>
      <c r="B259" s="200" t="str">
        <f t="shared" ca="1" si="20"/>
        <v/>
      </c>
      <c r="C259" s="200" t="str">
        <f t="shared" ca="1" si="21"/>
        <v/>
      </c>
      <c r="D259" s="200" t="str">
        <f t="shared" ca="1" si="22"/>
        <v/>
      </c>
      <c r="E259" s="175" t="str">
        <f t="shared" ca="1" si="23"/>
        <v/>
      </c>
      <c r="F259" s="200" t="str">
        <f t="shared" ca="1" si="24"/>
        <v/>
      </c>
      <c r="G259" s="200" t="str">
        <f t="shared" ca="1" si="25"/>
        <v/>
      </c>
      <c r="H259" s="200" t="str">
        <f ca="1">IF(A259&lt;&gt;"",INDIRECT(ADDRESS(MATCH(I259,CatCoverage!D:D,0),2,1,1,"CatCoverage")),"")</f>
        <v/>
      </c>
      <c r="I259" s="200" t="str">
        <f t="shared" ca="1" si="26"/>
        <v/>
      </c>
      <c r="J259" s="200" t="str">
        <f t="shared" ca="1" si="27"/>
        <v/>
      </c>
      <c r="K259" s="200" t="str">
        <f ca="1">IF(A259&lt;&gt;"",INDIRECT(ADDRESS(MATCH(J259,CatIndDisaggrGrp!$A:$A,0),2,1,1,"CatIndDisaggrGrp")),"")</f>
        <v/>
      </c>
      <c r="L259" s="201" t="str">
        <f ca="1">IF(A259&lt;&gt;"",INDEX(CatIndDisaggrGrpValues!A:D,MATCH(DisaggCoverage!J259,CatIndDisaggrGrpValues!A:A,0)+DisaggCoverage!G259-1,4),"")</f>
        <v/>
      </c>
    </row>
    <row r="260" spans="1:12" x14ac:dyDescent="0.2">
      <c r="A260" s="199" t="str">
        <f ca="1">IF(B259=C259,IF((IFERROR(MATCH(TRUE,INDEX(OFFSET($L$3,A259,0,1,1):$L$231&lt;&gt;0,),0),""))&lt;&gt;"",(IFERROR(MATCH(TRUE,INDEX(OFFSET($L$3,A259,0,1,1):$L$231&lt;&gt;0,),0),""))+A259,""),A259)</f>
        <v/>
      </c>
      <c r="B260" s="200" t="str">
        <f t="shared" ca="1" si="20"/>
        <v/>
      </c>
      <c r="C260" s="200" t="str">
        <f t="shared" ca="1" si="21"/>
        <v/>
      </c>
      <c r="D260" s="200" t="str">
        <f t="shared" ca="1" si="22"/>
        <v/>
      </c>
      <c r="E260" s="175" t="str">
        <f t="shared" ca="1" si="23"/>
        <v/>
      </c>
      <c r="F260" s="200" t="str">
        <f t="shared" ca="1" si="24"/>
        <v/>
      </c>
      <c r="G260" s="200" t="str">
        <f t="shared" ca="1" si="25"/>
        <v/>
      </c>
      <c r="H260" s="200" t="str">
        <f ca="1">IF(A260&lt;&gt;"",INDIRECT(ADDRESS(MATCH(I260,CatCoverage!D:D,0),2,1,1,"CatCoverage")),"")</f>
        <v/>
      </c>
      <c r="I260" s="200" t="str">
        <f t="shared" ca="1" si="26"/>
        <v/>
      </c>
      <c r="J260" s="200" t="str">
        <f t="shared" ca="1" si="27"/>
        <v/>
      </c>
      <c r="K260" s="200" t="str">
        <f ca="1">IF(A260&lt;&gt;"",INDIRECT(ADDRESS(MATCH(J260,CatIndDisaggrGrp!$A:$A,0),2,1,1,"CatIndDisaggrGrp")),"")</f>
        <v/>
      </c>
      <c r="L260" s="201" t="str">
        <f ca="1">IF(A260&lt;&gt;"",INDEX(CatIndDisaggrGrpValues!A:D,MATCH(DisaggCoverage!J260,CatIndDisaggrGrpValues!A:A,0)+DisaggCoverage!G260-1,4),"")</f>
        <v/>
      </c>
    </row>
    <row r="261" spans="1:12" x14ac:dyDescent="0.2">
      <c r="A261" s="199" t="str">
        <f ca="1">IF(B260=C260,IF((IFERROR(MATCH(TRUE,INDEX(OFFSET($L$3,A260,0,1,1):$L$231&lt;&gt;0,),0),""))&lt;&gt;"",(IFERROR(MATCH(TRUE,INDEX(OFFSET($L$3,A260,0,1,1):$L$231&lt;&gt;0,),0),""))+A260,""),A260)</f>
        <v/>
      </c>
      <c r="B261" s="200" t="str">
        <f t="shared" ca="1" si="20"/>
        <v/>
      </c>
      <c r="C261" s="200" t="str">
        <f t="shared" ca="1" si="21"/>
        <v/>
      </c>
      <c r="D261" s="200" t="str">
        <f t="shared" ca="1" si="22"/>
        <v/>
      </c>
      <c r="E261" s="175" t="str">
        <f t="shared" ca="1" si="23"/>
        <v/>
      </c>
      <c r="F261" s="200" t="str">
        <f t="shared" ca="1" si="24"/>
        <v/>
      </c>
      <c r="G261" s="200" t="str">
        <f t="shared" ca="1" si="25"/>
        <v/>
      </c>
      <c r="H261" s="200" t="str">
        <f ca="1">IF(A261&lt;&gt;"",INDIRECT(ADDRESS(MATCH(I261,CatCoverage!D:D,0),2,1,1,"CatCoverage")),"")</f>
        <v/>
      </c>
      <c r="I261" s="200" t="str">
        <f t="shared" ca="1" si="26"/>
        <v/>
      </c>
      <c r="J261" s="200" t="str">
        <f t="shared" ca="1" si="27"/>
        <v/>
      </c>
      <c r="K261" s="200" t="str">
        <f ca="1">IF(A261&lt;&gt;"",INDIRECT(ADDRESS(MATCH(J261,CatIndDisaggrGrp!$A:$A,0),2,1,1,"CatIndDisaggrGrp")),"")</f>
        <v/>
      </c>
      <c r="L261" s="201" t="str">
        <f ca="1">IF(A261&lt;&gt;"",INDEX(CatIndDisaggrGrpValues!A:D,MATCH(DisaggCoverage!J261,CatIndDisaggrGrpValues!A:A,0)+DisaggCoverage!G261-1,4),"")</f>
        <v/>
      </c>
    </row>
    <row r="262" spans="1:12" x14ac:dyDescent="0.2">
      <c r="A262" s="199" t="str">
        <f ca="1">IF(B261=C261,IF((IFERROR(MATCH(TRUE,INDEX(OFFSET($L$3,A261,0,1,1):$L$231&lt;&gt;0,),0),""))&lt;&gt;"",(IFERROR(MATCH(TRUE,INDEX(OFFSET($L$3,A261,0,1,1):$L$231&lt;&gt;0,),0),""))+A261,""),A261)</f>
        <v/>
      </c>
      <c r="B262" s="200" t="str">
        <f t="shared" ca="1" si="20"/>
        <v/>
      </c>
      <c r="C262" s="200" t="str">
        <f t="shared" ca="1" si="21"/>
        <v/>
      </c>
      <c r="D262" s="200" t="str">
        <f t="shared" ca="1" si="22"/>
        <v/>
      </c>
      <c r="E262" s="175" t="str">
        <f t="shared" ca="1" si="23"/>
        <v/>
      </c>
      <c r="F262" s="200" t="str">
        <f t="shared" ca="1" si="24"/>
        <v/>
      </c>
      <c r="G262" s="200" t="str">
        <f t="shared" ca="1" si="25"/>
        <v/>
      </c>
      <c r="H262" s="200" t="str">
        <f ca="1">IF(A262&lt;&gt;"",INDIRECT(ADDRESS(MATCH(I262,CatCoverage!D:D,0),2,1,1,"CatCoverage")),"")</f>
        <v/>
      </c>
      <c r="I262" s="200" t="str">
        <f t="shared" ca="1" si="26"/>
        <v/>
      </c>
      <c r="J262" s="200" t="str">
        <f t="shared" ca="1" si="27"/>
        <v/>
      </c>
      <c r="K262" s="200" t="str">
        <f ca="1">IF(A262&lt;&gt;"",INDIRECT(ADDRESS(MATCH(J262,CatIndDisaggrGrp!$A:$A,0),2,1,1,"CatIndDisaggrGrp")),"")</f>
        <v/>
      </c>
      <c r="L262" s="201" t="str">
        <f ca="1">IF(A262&lt;&gt;"",INDEX(CatIndDisaggrGrpValues!A:D,MATCH(DisaggCoverage!J262,CatIndDisaggrGrpValues!A:A,0)+DisaggCoverage!G262-1,4),"")</f>
        <v/>
      </c>
    </row>
    <row r="263" spans="1:12" x14ac:dyDescent="0.2">
      <c r="A263" s="199" t="str">
        <f ca="1">IF(B262=C262,IF((IFERROR(MATCH(TRUE,INDEX(OFFSET($L$3,A262,0,1,1):$L$231&lt;&gt;0,),0),""))&lt;&gt;"",(IFERROR(MATCH(TRUE,INDEX(OFFSET($L$3,A262,0,1,1):$L$231&lt;&gt;0,),0),""))+A262,""),A262)</f>
        <v/>
      </c>
      <c r="B263" s="200" t="str">
        <f t="shared" ca="1" si="20"/>
        <v/>
      </c>
      <c r="C263" s="200" t="str">
        <f t="shared" ca="1" si="21"/>
        <v/>
      </c>
      <c r="D263" s="200" t="str">
        <f t="shared" ca="1" si="22"/>
        <v/>
      </c>
      <c r="E263" s="175" t="str">
        <f t="shared" ca="1" si="23"/>
        <v/>
      </c>
      <c r="F263" s="200" t="str">
        <f t="shared" ca="1" si="24"/>
        <v/>
      </c>
      <c r="G263" s="200" t="str">
        <f t="shared" ca="1" si="25"/>
        <v/>
      </c>
      <c r="H263" s="200" t="str">
        <f ca="1">IF(A263&lt;&gt;"",INDIRECT(ADDRESS(MATCH(I263,CatCoverage!D:D,0),2,1,1,"CatCoverage")),"")</f>
        <v/>
      </c>
      <c r="I263" s="200" t="str">
        <f t="shared" ca="1" si="26"/>
        <v/>
      </c>
      <c r="J263" s="200" t="str">
        <f t="shared" ca="1" si="27"/>
        <v/>
      </c>
      <c r="K263" s="200" t="str">
        <f ca="1">IF(A263&lt;&gt;"",INDIRECT(ADDRESS(MATCH(J263,CatIndDisaggrGrp!$A:$A,0),2,1,1,"CatIndDisaggrGrp")),"")</f>
        <v/>
      </c>
      <c r="L263" s="201" t="str">
        <f ca="1">IF(A263&lt;&gt;"",INDEX(CatIndDisaggrGrpValues!A:D,MATCH(DisaggCoverage!J263,CatIndDisaggrGrpValues!A:A,0)+DisaggCoverage!G263-1,4),"")</f>
        <v/>
      </c>
    </row>
    <row r="264" spans="1:12" x14ac:dyDescent="0.2">
      <c r="A264" s="199" t="str">
        <f ca="1">IF(B263=C263,IF((IFERROR(MATCH(TRUE,INDEX(OFFSET($L$3,A263,0,1,1):$L$231&lt;&gt;0,),0),""))&lt;&gt;"",(IFERROR(MATCH(TRUE,INDEX(OFFSET($L$3,A263,0,1,1):$L$231&lt;&gt;0,),0),""))+A263,""),A263)</f>
        <v/>
      </c>
      <c r="B264" s="200" t="str">
        <f t="shared" ca="1" si="20"/>
        <v/>
      </c>
      <c r="C264" s="200" t="str">
        <f t="shared" ca="1" si="21"/>
        <v/>
      </c>
      <c r="D264" s="200" t="str">
        <f t="shared" ca="1" si="22"/>
        <v/>
      </c>
      <c r="E264" s="175" t="str">
        <f t="shared" ca="1" si="23"/>
        <v/>
      </c>
      <c r="F264" s="200" t="str">
        <f t="shared" ca="1" si="24"/>
        <v/>
      </c>
      <c r="G264" s="200" t="str">
        <f t="shared" ca="1" si="25"/>
        <v/>
      </c>
      <c r="H264" s="200" t="str">
        <f ca="1">IF(A264&lt;&gt;"",INDIRECT(ADDRESS(MATCH(I264,CatCoverage!D:D,0),2,1,1,"CatCoverage")),"")</f>
        <v/>
      </c>
      <c r="I264" s="200" t="str">
        <f t="shared" ca="1" si="26"/>
        <v/>
      </c>
      <c r="J264" s="200" t="str">
        <f t="shared" ca="1" si="27"/>
        <v/>
      </c>
      <c r="K264" s="200" t="str">
        <f ca="1">IF(A264&lt;&gt;"",INDIRECT(ADDRESS(MATCH(J264,CatIndDisaggrGrp!$A:$A,0),2,1,1,"CatIndDisaggrGrp")),"")</f>
        <v/>
      </c>
      <c r="L264" s="201" t="str">
        <f ca="1">IF(A264&lt;&gt;"",INDEX(CatIndDisaggrGrpValues!A:D,MATCH(DisaggCoverage!J264,CatIndDisaggrGrpValues!A:A,0)+DisaggCoverage!G264-1,4),"")</f>
        <v/>
      </c>
    </row>
    <row r="265" spans="1:12" x14ac:dyDescent="0.2">
      <c r="A265" s="199" t="str">
        <f ca="1">IF(B264=C264,IF((IFERROR(MATCH(TRUE,INDEX(OFFSET($L$3,A264,0,1,1):$L$231&lt;&gt;0,),0),""))&lt;&gt;"",(IFERROR(MATCH(TRUE,INDEX(OFFSET($L$3,A264,0,1,1):$L$231&lt;&gt;0,),0),""))+A264,""),A264)</f>
        <v/>
      </c>
      <c r="B265" s="200" t="str">
        <f t="shared" ca="1" si="20"/>
        <v/>
      </c>
      <c r="C265" s="200" t="str">
        <f t="shared" ca="1" si="21"/>
        <v/>
      </c>
      <c r="D265" s="200" t="str">
        <f t="shared" ca="1" si="22"/>
        <v/>
      </c>
      <c r="E265" s="175" t="str">
        <f t="shared" ca="1" si="23"/>
        <v/>
      </c>
      <c r="F265" s="200" t="str">
        <f t="shared" ca="1" si="24"/>
        <v/>
      </c>
      <c r="G265" s="200" t="str">
        <f t="shared" ca="1" si="25"/>
        <v/>
      </c>
      <c r="H265" s="200" t="str">
        <f ca="1">IF(A265&lt;&gt;"",INDIRECT(ADDRESS(MATCH(I265,CatCoverage!D:D,0),2,1,1,"CatCoverage")),"")</f>
        <v/>
      </c>
      <c r="I265" s="200" t="str">
        <f t="shared" ca="1" si="26"/>
        <v/>
      </c>
      <c r="J265" s="200" t="str">
        <f t="shared" ca="1" si="27"/>
        <v/>
      </c>
      <c r="K265" s="200" t="str">
        <f ca="1">IF(A265&lt;&gt;"",INDIRECT(ADDRESS(MATCH(J265,CatIndDisaggrGrp!$A:$A,0),2,1,1,"CatIndDisaggrGrp")),"")</f>
        <v/>
      </c>
      <c r="L265" s="201" t="str">
        <f ca="1">IF(A265&lt;&gt;"",INDEX(CatIndDisaggrGrpValues!A:D,MATCH(DisaggCoverage!J265,CatIndDisaggrGrpValues!A:A,0)+DisaggCoverage!G265-1,4),"")</f>
        <v/>
      </c>
    </row>
    <row r="266" spans="1:12" x14ac:dyDescent="0.2">
      <c r="A266" s="199" t="str">
        <f ca="1">IF(B265=C265,IF((IFERROR(MATCH(TRUE,INDEX(OFFSET($L$3,A265,0,1,1):$L$231&lt;&gt;0,),0),""))&lt;&gt;"",(IFERROR(MATCH(TRUE,INDEX(OFFSET($L$3,A265,0,1,1):$L$231&lt;&gt;0,),0),""))+A265,""),A265)</f>
        <v/>
      </c>
      <c r="B266" s="200" t="str">
        <f t="shared" ca="1" si="20"/>
        <v/>
      </c>
      <c r="C266" s="200" t="str">
        <f t="shared" ca="1" si="21"/>
        <v/>
      </c>
      <c r="D266" s="200" t="str">
        <f t="shared" ca="1" si="22"/>
        <v/>
      </c>
      <c r="E266" s="175" t="str">
        <f t="shared" ca="1" si="23"/>
        <v/>
      </c>
      <c r="F266" s="200" t="str">
        <f t="shared" ca="1" si="24"/>
        <v/>
      </c>
      <c r="G266" s="200" t="str">
        <f t="shared" ca="1" si="25"/>
        <v/>
      </c>
      <c r="H266" s="200" t="str">
        <f ca="1">IF(A266&lt;&gt;"",INDIRECT(ADDRESS(MATCH(I266,CatCoverage!D:D,0),2,1,1,"CatCoverage")),"")</f>
        <v/>
      </c>
      <c r="I266" s="200" t="str">
        <f t="shared" ca="1" si="26"/>
        <v/>
      </c>
      <c r="J266" s="200" t="str">
        <f t="shared" ca="1" si="27"/>
        <v/>
      </c>
      <c r="K266" s="200" t="str">
        <f ca="1">IF(A266&lt;&gt;"",INDIRECT(ADDRESS(MATCH(J266,CatIndDisaggrGrp!$A:$A,0),2,1,1,"CatIndDisaggrGrp")),"")</f>
        <v/>
      </c>
      <c r="L266" s="201" t="str">
        <f ca="1">IF(A266&lt;&gt;"",INDEX(CatIndDisaggrGrpValues!A:D,MATCH(DisaggCoverage!J266,CatIndDisaggrGrpValues!A:A,0)+DisaggCoverage!G266-1,4),"")</f>
        <v/>
      </c>
    </row>
    <row r="267" spans="1:12" x14ac:dyDescent="0.2">
      <c r="A267" s="199" t="str">
        <f ca="1">IF(B266=C266,IF((IFERROR(MATCH(TRUE,INDEX(OFFSET($L$3,A266,0,1,1):$L$231&lt;&gt;0,),0),""))&lt;&gt;"",(IFERROR(MATCH(TRUE,INDEX(OFFSET($L$3,A266,0,1,1):$L$231&lt;&gt;0,),0),""))+A266,""),A266)</f>
        <v/>
      </c>
      <c r="B267" s="200" t="str">
        <f t="shared" ca="1" si="20"/>
        <v/>
      </c>
      <c r="C267" s="200" t="str">
        <f t="shared" ca="1" si="21"/>
        <v/>
      </c>
      <c r="D267" s="200" t="str">
        <f t="shared" ca="1" si="22"/>
        <v/>
      </c>
      <c r="E267" s="175" t="str">
        <f t="shared" ca="1" si="23"/>
        <v/>
      </c>
      <c r="F267" s="200" t="str">
        <f t="shared" ca="1" si="24"/>
        <v/>
      </c>
      <c r="G267" s="200" t="str">
        <f t="shared" ca="1" si="25"/>
        <v/>
      </c>
      <c r="H267" s="200" t="str">
        <f ca="1">IF(A267&lt;&gt;"",INDIRECT(ADDRESS(MATCH(I267,CatCoverage!D:D,0),2,1,1,"CatCoverage")),"")</f>
        <v/>
      </c>
      <c r="I267" s="200" t="str">
        <f t="shared" ca="1" si="26"/>
        <v/>
      </c>
      <c r="J267" s="200" t="str">
        <f t="shared" ca="1" si="27"/>
        <v/>
      </c>
      <c r="K267" s="200" t="str">
        <f ca="1">IF(A267&lt;&gt;"",INDIRECT(ADDRESS(MATCH(J267,CatIndDisaggrGrp!$A:$A,0),2,1,1,"CatIndDisaggrGrp")),"")</f>
        <v/>
      </c>
      <c r="L267" s="201" t="str">
        <f ca="1">IF(A267&lt;&gt;"",INDEX(CatIndDisaggrGrpValues!A:D,MATCH(DisaggCoverage!J267,CatIndDisaggrGrpValues!A:A,0)+DisaggCoverage!G267-1,4),"")</f>
        <v/>
      </c>
    </row>
    <row r="268" spans="1:12" x14ac:dyDescent="0.2">
      <c r="A268" s="199" t="str">
        <f ca="1">IF(B267=C267,IF((IFERROR(MATCH(TRUE,INDEX(OFFSET($L$3,A267,0,1,1):$L$231&lt;&gt;0,),0),""))&lt;&gt;"",(IFERROR(MATCH(TRUE,INDEX(OFFSET($L$3,A267,0,1,1):$L$231&lt;&gt;0,),0),""))+A267,""),A267)</f>
        <v/>
      </c>
      <c r="B268" s="200" t="str">
        <f t="shared" ca="1" si="20"/>
        <v/>
      </c>
      <c r="C268" s="200" t="str">
        <f t="shared" ca="1" si="21"/>
        <v/>
      </c>
      <c r="D268" s="200" t="str">
        <f t="shared" ca="1" si="22"/>
        <v/>
      </c>
      <c r="E268" s="175" t="str">
        <f t="shared" ca="1" si="23"/>
        <v/>
      </c>
      <c r="F268" s="200" t="str">
        <f t="shared" ca="1" si="24"/>
        <v/>
      </c>
      <c r="G268" s="200" t="str">
        <f t="shared" ca="1" si="25"/>
        <v/>
      </c>
      <c r="H268" s="200" t="str">
        <f ca="1">IF(A268&lt;&gt;"",INDIRECT(ADDRESS(MATCH(I268,CatCoverage!D:D,0),2,1,1,"CatCoverage")),"")</f>
        <v/>
      </c>
      <c r="I268" s="200" t="str">
        <f t="shared" ca="1" si="26"/>
        <v/>
      </c>
      <c r="J268" s="200" t="str">
        <f t="shared" ca="1" si="27"/>
        <v/>
      </c>
      <c r="K268" s="200" t="str">
        <f ca="1">IF(A268&lt;&gt;"",INDIRECT(ADDRESS(MATCH(J268,CatIndDisaggrGrp!$A:$A,0),2,1,1,"CatIndDisaggrGrp")),"")</f>
        <v/>
      </c>
      <c r="L268" s="201" t="str">
        <f ca="1">IF(A268&lt;&gt;"",INDEX(CatIndDisaggrGrpValues!A:D,MATCH(DisaggCoverage!J268,CatIndDisaggrGrpValues!A:A,0)+DisaggCoverage!G268-1,4),"")</f>
        <v/>
      </c>
    </row>
    <row r="269" spans="1:12" x14ac:dyDescent="0.2">
      <c r="A269" s="199" t="str">
        <f ca="1">IF(B268=C268,IF((IFERROR(MATCH(TRUE,INDEX(OFFSET($L$3,A268,0,1,1):$L$231&lt;&gt;0,),0),""))&lt;&gt;"",(IFERROR(MATCH(TRUE,INDEX(OFFSET($L$3,A268,0,1,1):$L$231&lt;&gt;0,),0),""))+A268,""),A268)</f>
        <v/>
      </c>
      <c r="B269" s="200" t="str">
        <f t="shared" ca="1" si="20"/>
        <v/>
      </c>
      <c r="C269" s="200" t="str">
        <f t="shared" ca="1" si="21"/>
        <v/>
      </c>
      <c r="D269" s="200" t="str">
        <f t="shared" ca="1" si="22"/>
        <v/>
      </c>
      <c r="E269" s="175" t="str">
        <f t="shared" ca="1" si="23"/>
        <v/>
      </c>
      <c r="F269" s="200" t="str">
        <f t="shared" ca="1" si="24"/>
        <v/>
      </c>
      <c r="G269" s="200" t="str">
        <f t="shared" ca="1" si="25"/>
        <v/>
      </c>
      <c r="H269" s="200" t="str">
        <f ca="1">IF(A269&lt;&gt;"",INDIRECT(ADDRESS(MATCH(I269,CatCoverage!D:D,0),2,1,1,"CatCoverage")),"")</f>
        <v/>
      </c>
      <c r="I269" s="200" t="str">
        <f t="shared" ca="1" si="26"/>
        <v/>
      </c>
      <c r="J269" s="200" t="str">
        <f t="shared" ca="1" si="27"/>
        <v/>
      </c>
      <c r="K269" s="200" t="str">
        <f ca="1">IF(A269&lt;&gt;"",INDIRECT(ADDRESS(MATCH(J269,CatIndDisaggrGrp!$A:$A,0),2,1,1,"CatIndDisaggrGrp")),"")</f>
        <v/>
      </c>
      <c r="L269" s="201" t="str">
        <f ca="1">IF(A269&lt;&gt;"",INDEX(CatIndDisaggrGrpValues!A:D,MATCH(DisaggCoverage!J269,CatIndDisaggrGrpValues!A:A,0)+DisaggCoverage!G269-1,4),"")</f>
        <v/>
      </c>
    </row>
    <row r="270" spans="1:12" x14ac:dyDescent="0.2">
      <c r="A270" s="199" t="str">
        <f ca="1">IF(B269=C269,IF((IFERROR(MATCH(TRUE,INDEX(OFFSET($L$3,A269,0,1,1):$L$231&lt;&gt;0,),0),""))&lt;&gt;"",(IFERROR(MATCH(TRUE,INDEX(OFFSET($L$3,A269,0,1,1):$L$231&lt;&gt;0,),0),""))+A269,""),A269)</f>
        <v/>
      </c>
      <c r="B270" s="200" t="str">
        <f t="shared" ca="1" si="20"/>
        <v/>
      </c>
      <c r="C270" s="200" t="str">
        <f t="shared" ca="1" si="21"/>
        <v/>
      </c>
      <c r="D270" s="200" t="str">
        <f t="shared" ca="1" si="22"/>
        <v/>
      </c>
      <c r="E270" s="175" t="str">
        <f t="shared" ca="1" si="23"/>
        <v/>
      </c>
      <c r="F270" s="200" t="str">
        <f t="shared" ca="1" si="24"/>
        <v/>
      </c>
      <c r="G270" s="200" t="str">
        <f t="shared" ca="1" si="25"/>
        <v/>
      </c>
      <c r="H270" s="200" t="str">
        <f ca="1">IF(A270&lt;&gt;"",INDIRECT(ADDRESS(MATCH(I270,CatCoverage!D:D,0),2,1,1,"CatCoverage")),"")</f>
        <v/>
      </c>
      <c r="I270" s="200" t="str">
        <f t="shared" ca="1" si="26"/>
        <v/>
      </c>
      <c r="J270" s="200" t="str">
        <f t="shared" ca="1" si="27"/>
        <v/>
      </c>
      <c r="K270" s="200" t="str">
        <f ca="1">IF(A270&lt;&gt;"",INDIRECT(ADDRESS(MATCH(J270,CatIndDisaggrGrp!$A:$A,0),2,1,1,"CatIndDisaggrGrp")),"")</f>
        <v/>
      </c>
      <c r="L270" s="201" t="str">
        <f ca="1">IF(A270&lt;&gt;"",INDEX(CatIndDisaggrGrpValues!A:D,MATCH(DisaggCoverage!J270,CatIndDisaggrGrpValues!A:A,0)+DisaggCoverage!G270-1,4),"")</f>
        <v/>
      </c>
    </row>
    <row r="271" spans="1:12" x14ac:dyDescent="0.2">
      <c r="A271" s="199" t="str">
        <f ca="1">IF(B270=C270,IF((IFERROR(MATCH(TRUE,INDEX(OFFSET($L$3,A270,0,1,1):$L$231&lt;&gt;0,),0),""))&lt;&gt;"",(IFERROR(MATCH(TRUE,INDEX(OFFSET($L$3,A270,0,1,1):$L$231&lt;&gt;0,),0),""))+A270,""),A270)</f>
        <v/>
      </c>
      <c r="B271" s="200" t="str">
        <f t="shared" ca="1" si="20"/>
        <v/>
      </c>
      <c r="C271" s="200" t="str">
        <f t="shared" ca="1" si="21"/>
        <v/>
      </c>
      <c r="D271" s="200" t="str">
        <f t="shared" ca="1" si="22"/>
        <v/>
      </c>
      <c r="E271" s="175" t="str">
        <f t="shared" ca="1" si="23"/>
        <v/>
      </c>
      <c r="F271" s="200" t="str">
        <f t="shared" ca="1" si="24"/>
        <v/>
      </c>
      <c r="G271" s="200" t="str">
        <f t="shared" ca="1" si="25"/>
        <v/>
      </c>
      <c r="H271" s="200" t="str">
        <f ca="1">IF(A271&lt;&gt;"",INDIRECT(ADDRESS(MATCH(I271,CatCoverage!D:D,0),2,1,1,"CatCoverage")),"")</f>
        <v/>
      </c>
      <c r="I271" s="200" t="str">
        <f t="shared" ca="1" si="26"/>
        <v/>
      </c>
      <c r="J271" s="200" t="str">
        <f t="shared" ca="1" si="27"/>
        <v/>
      </c>
      <c r="K271" s="200" t="str">
        <f ca="1">IF(A271&lt;&gt;"",INDIRECT(ADDRESS(MATCH(J271,CatIndDisaggrGrp!$A:$A,0),2,1,1,"CatIndDisaggrGrp")),"")</f>
        <v/>
      </c>
      <c r="L271" s="201" t="str">
        <f ca="1">IF(A271&lt;&gt;"",INDEX(CatIndDisaggrGrpValues!A:D,MATCH(DisaggCoverage!J271,CatIndDisaggrGrpValues!A:A,0)+DisaggCoverage!G271-1,4),"")</f>
        <v/>
      </c>
    </row>
    <row r="272" spans="1:12" x14ac:dyDescent="0.2">
      <c r="A272" s="199" t="str">
        <f ca="1">IF(B271=C271,IF((IFERROR(MATCH(TRUE,INDEX(OFFSET($L$3,A271,0,1,1):$L$231&lt;&gt;0,),0),""))&lt;&gt;"",(IFERROR(MATCH(TRUE,INDEX(OFFSET($L$3,A271,0,1,1):$L$231&lt;&gt;0,),0),""))+A271,""),A271)</f>
        <v/>
      </c>
      <c r="B272" s="200" t="str">
        <f t="shared" ca="1" si="20"/>
        <v/>
      </c>
      <c r="C272" s="200" t="str">
        <f t="shared" ca="1" si="21"/>
        <v/>
      </c>
      <c r="D272" s="200" t="str">
        <f t="shared" ca="1" si="22"/>
        <v/>
      </c>
      <c r="E272" s="175" t="str">
        <f t="shared" ca="1" si="23"/>
        <v/>
      </c>
      <c r="F272" s="200" t="str">
        <f t="shared" ca="1" si="24"/>
        <v/>
      </c>
      <c r="G272" s="200" t="str">
        <f t="shared" ca="1" si="25"/>
        <v/>
      </c>
      <c r="H272" s="200" t="str">
        <f ca="1">IF(A272&lt;&gt;"",INDIRECT(ADDRESS(MATCH(I272,CatCoverage!D:D,0),2,1,1,"CatCoverage")),"")</f>
        <v/>
      </c>
      <c r="I272" s="200" t="str">
        <f t="shared" ca="1" si="26"/>
        <v/>
      </c>
      <c r="J272" s="200" t="str">
        <f t="shared" ca="1" si="27"/>
        <v/>
      </c>
      <c r="K272" s="200" t="str">
        <f ca="1">IF(A272&lt;&gt;"",INDIRECT(ADDRESS(MATCH(J272,CatIndDisaggrGrp!$A:$A,0),2,1,1,"CatIndDisaggrGrp")),"")</f>
        <v/>
      </c>
      <c r="L272" s="201" t="str">
        <f ca="1">IF(A272&lt;&gt;"",INDEX(CatIndDisaggrGrpValues!A:D,MATCH(DisaggCoverage!J272,CatIndDisaggrGrpValues!A:A,0)+DisaggCoverage!G272-1,4),"")</f>
        <v/>
      </c>
    </row>
    <row r="273" spans="1:23" x14ac:dyDescent="0.2">
      <c r="A273" s="199" t="str">
        <f ca="1">IF(B272=C272,IF((IFERROR(MATCH(TRUE,INDEX(OFFSET($L$3,A272,0,1,1):$L$231&lt;&gt;0,),0),""))&lt;&gt;"",(IFERROR(MATCH(TRUE,INDEX(OFFSET($L$3,A272,0,1,1):$L$231&lt;&gt;0,),0),""))+A272,""),A272)</f>
        <v/>
      </c>
      <c r="B273" s="200" t="str">
        <f t="shared" ca="1" si="20"/>
        <v/>
      </c>
      <c r="C273" s="200" t="str">
        <f t="shared" ca="1" si="21"/>
        <v/>
      </c>
      <c r="D273" s="200" t="str">
        <f t="shared" ca="1" si="22"/>
        <v/>
      </c>
      <c r="E273" s="175" t="str">
        <f t="shared" ca="1" si="23"/>
        <v/>
      </c>
      <c r="F273" s="200" t="str">
        <f t="shared" ca="1" si="24"/>
        <v/>
      </c>
      <c r="G273" s="200" t="str">
        <f t="shared" ca="1" si="25"/>
        <v/>
      </c>
      <c r="H273" s="200" t="str">
        <f ca="1">IF(A273&lt;&gt;"",INDIRECT(ADDRESS(MATCH(I273,CatCoverage!D:D,0),2,1,1,"CatCoverage")),"")</f>
        <v/>
      </c>
      <c r="I273" s="200" t="str">
        <f t="shared" ca="1" si="26"/>
        <v/>
      </c>
      <c r="J273" s="200" t="str">
        <f t="shared" ca="1" si="27"/>
        <v/>
      </c>
      <c r="K273" s="200" t="str">
        <f ca="1">IF(A273&lt;&gt;"",INDIRECT(ADDRESS(MATCH(J273,CatIndDisaggrGrp!$A:$A,0),2,1,1,"CatIndDisaggrGrp")),"")</f>
        <v/>
      </c>
      <c r="L273" s="201" t="str">
        <f ca="1">IF(A273&lt;&gt;"",INDEX(CatIndDisaggrGrpValues!A:D,MATCH(DisaggCoverage!J273,CatIndDisaggrGrpValues!A:A,0)+DisaggCoverage!G273-1,4),"")</f>
        <v/>
      </c>
    </row>
    <row r="274" spans="1:23" x14ac:dyDescent="0.2">
      <c r="A274" s="199" t="str">
        <f ca="1">IF(B273=C273,IF((IFERROR(MATCH(TRUE,INDEX(OFFSET($L$3,A273,0,1,1):$L$231&lt;&gt;0,),0),""))&lt;&gt;"",(IFERROR(MATCH(TRUE,INDEX(OFFSET($L$3,A273,0,1,1):$L$231&lt;&gt;0,),0),""))+A273,""),A273)</f>
        <v/>
      </c>
      <c r="B274" s="200" t="str">
        <f t="shared" ca="1" si="20"/>
        <v/>
      </c>
      <c r="C274" s="200" t="str">
        <f t="shared" ca="1" si="21"/>
        <v/>
      </c>
      <c r="D274" s="200" t="str">
        <f t="shared" ca="1" si="22"/>
        <v/>
      </c>
      <c r="E274" s="175" t="str">
        <f t="shared" ca="1" si="23"/>
        <v/>
      </c>
      <c r="F274" s="200" t="str">
        <f t="shared" ca="1" si="24"/>
        <v/>
      </c>
      <c r="G274" s="200" t="str">
        <f t="shared" ca="1" si="25"/>
        <v/>
      </c>
      <c r="H274" s="200" t="str">
        <f ca="1">IF(A274&lt;&gt;"",INDIRECT(ADDRESS(MATCH(I274,CatCoverage!D:D,0),2,1,1,"CatCoverage")),"")</f>
        <v/>
      </c>
      <c r="I274" s="200" t="str">
        <f t="shared" ca="1" si="26"/>
        <v/>
      </c>
      <c r="J274" s="200" t="str">
        <f t="shared" ca="1" si="27"/>
        <v/>
      </c>
      <c r="K274" s="200" t="str">
        <f ca="1">IF(A274&lt;&gt;"",INDIRECT(ADDRESS(MATCH(J274,CatIndDisaggrGrp!$A:$A,0),2,1,1,"CatIndDisaggrGrp")),"")</f>
        <v/>
      </c>
      <c r="L274" s="201" t="str">
        <f ca="1">IF(A274&lt;&gt;"",INDEX(CatIndDisaggrGrpValues!A:D,MATCH(DisaggCoverage!J274,CatIndDisaggrGrpValues!A:A,0)+DisaggCoverage!G274-1,4),"")</f>
        <v/>
      </c>
    </row>
    <row r="275" spans="1:23" x14ac:dyDescent="0.2">
      <c r="A275" s="199" t="str">
        <f ca="1">IF(B274=C274,IF((IFERROR(MATCH(TRUE,INDEX(OFFSET($L$3,A274,0,1,1):$L$231&lt;&gt;0,),0),""))&lt;&gt;"",(IFERROR(MATCH(TRUE,INDEX(OFFSET($L$3,A274,0,1,1):$L$231&lt;&gt;0,),0),""))+A274,""),A274)</f>
        <v/>
      </c>
      <c r="B275" s="200" t="str">
        <f t="shared" ca="1" si="20"/>
        <v/>
      </c>
      <c r="C275" s="200" t="str">
        <f t="shared" ca="1" si="21"/>
        <v/>
      </c>
      <c r="D275" s="200" t="str">
        <f t="shared" ca="1" si="22"/>
        <v/>
      </c>
      <c r="E275" s="175" t="str">
        <f t="shared" ca="1" si="23"/>
        <v/>
      </c>
      <c r="F275" s="200" t="str">
        <f t="shared" ca="1" si="24"/>
        <v/>
      </c>
      <c r="G275" s="200" t="str">
        <f t="shared" ca="1" si="25"/>
        <v/>
      </c>
      <c r="H275" s="200" t="str">
        <f ca="1">IF(A275&lt;&gt;"",INDIRECT(ADDRESS(MATCH(I275,CatCoverage!D:D,0),2,1,1,"CatCoverage")),"")</f>
        <v/>
      </c>
      <c r="I275" s="200" t="str">
        <f t="shared" ca="1" si="26"/>
        <v/>
      </c>
      <c r="J275" s="200" t="str">
        <f t="shared" ca="1" si="27"/>
        <v/>
      </c>
      <c r="K275" s="200" t="str">
        <f ca="1">IF(A275&lt;&gt;"",INDIRECT(ADDRESS(MATCH(J275,CatIndDisaggrGrp!$A:$A,0),2,1,1,"CatIndDisaggrGrp")),"")</f>
        <v/>
      </c>
      <c r="L275" s="201" t="str">
        <f ca="1">IF(A275&lt;&gt;"",INDEX(CatIndDisaggrGrpValues!A:D,MATCH(DisaggCoverage!J275,CatIndDisaggrGrpValues!A:A,0)+DisaggCoverage!G275-1,4),"")</f>
        <v/>
      </c>
    </row>
    <row r="276" spans="1:23" x14ac:dyDescent="0.2">
      <c r="A276" s="199" t="str">
        <f ca="1">IF(B275=C275,IF((IFERROR(MATCH(TRUE,INDEX(OFFSET($L$3,A275,0,1,1):$L$231&lt;&gt;0,),0),""))&lt;&gt;"",(IFERROR(MATCH(TRUE,INDEX(OFFSET($L$3,A275,0,1,1):$L$231&lt;&gt;0,),0),""))+A275,""),A275)</f>
        <v/>
      </c>
      <c r="B276" s="200" t="str">
        <f t="shared" ca="1" si="20"/>
        <v/>
      </c>
      <c r="C276" s="200" t="str">
        <f t="shared" ca="1" si="21"/>
        <v/>
      </c>
      <c r="D276" s="200" t="str">
        <f t="shared" ca="1" si="22"/>
        <v/>
      </c>
      <c r="E276" s="175" t="str">
        <f t="shared" ca="1" si="23"/>
        <v/>
      </c>
      <c r="F276" s="200" t="str">
        <f t="shared" ca="1" si="24"/>
        <v/>
      </c>
      <c r="G276" s="200" t="str">
        <f t="shared" ca="1" si="25"/>
        <v/>
      </c>
      <c r="H276" s="200" t="str">
        <f ca="1">IF(A276&lt;&gt;"",INDIRECT(ADDRESS(MATCH(I276,CatCoverage!D:D,0),2,1,1,"CatCoverage")),"")</f>
        <v/>
      </c>
      <c r="I276" s="200" t="str">
        <f t="shared" ca="1" si="26"/>
        <v/>
      </c>
      <c r="J276" s="200" t="str">
        <f t="shared" ca="1" si="27"/>
        <v/>
      </c>
      <c r="K276" s="200" t="str">
        <f ca="1">IF(A276&lt;&gt;"",INDIRECT(ADDRESS(MATCH(J276,CatIndDisaggrGrp!$A:$A,0),2,1,1,"CatIndDisaggrGrp")),"")</f>
        <v/>
      </c>
      <c r="L276" s="201" t="str">
        <f ca="1">IF(A276&lt;&gt;"",INDEX(CatIndDisaggrGrpValues!A:D,MATCH(DisaggCoverage!J276,CatIndDisaggrGrpValues!A:A,0)+DisaggCoverage!G276-1,4),"")</f>
        <v/>
      </c>
    </row>
    <row r="277" spans="1:23" x14ac:dyDescent="0.2">
      <c r="A277" s="199" t="str">
        <f ca="1">IF(B276=C276,IF((IFERROR(MATCH(TRUE,INDEX(OFFSET($L$3,A276,0,1,1):$L$231&lt;&gt;0,),0),""))&lt;&gt;"",(IFERROR(MATCH(TRUE,INDEX(OFFSET($L$3,A276,0,1,1):$L$231&lt;&gt;0,),0),""))+A276,""),A276)</f>
        <v/>
      </c>
      <c r="B277" s="200" t="str">
        <f t="shared" ca="1" si="20"/>
        <v/>
      </c>
      <c r="C277" s="200" t="str">
        <f t="shared" ca="1" si="21"/>
        <v/>
      </c>
      <c r="D277" s="200" t="str">
        <f t="shared" ca="1" si="22"/>
        <v/>
      </c>
      <c r="E277" s="175" t="str">
        <f t="shared" ca="1" si="23"/>
        <v/>
      </c>
      <c r="F277" s="200" t="str">
        <f t="shared" ca="1" si="24"/>
        <v/>
      </c>
      <c r="G277" s="200" t="str">
        <f t="shared" ca="1" si="25"/>
        <v/>
      </c>
      <c r="H277" s="200" t="str">
        <f ca="1">IF(A277&lt;&gt;"",INDIRECT(ADDRESS(MATCH(I277,CatCoverage!D:D,0),2,1,1,"CatCoverage")),"")</f>
        <v/>
      </c>
      <c r="I277" s="200" t="str">
        <f t="shared" ca="1" si="26"/>
        <v/>
      </c>
      <c r="J277" s="200" t="str">
        <f t="shared" ca="1" si="27"/>
        <v/>
      </c>
      <c r="K277" s="200" t="str">
        <f ca="1">IF(A277&lt;&gt;"",INDIRECT(ADDRESS(MATCH(J277,CatIndDisaggrGrp!$A:$A,0),2,1,1,"CatIndDisaggrGrp")),"")</f>
        <v/>
      </c>
      <c r="L277" s="201" t="str">
        <f ca="1">IF(A277&lt;&gt;"",INDEX(CatIndDisaggrGrpValues!A:D,MATCH(DisaggCoverage!J277,CatIndDisaggrGrpValues!A:A,0)+DisaggCoverage!G277-1,4),"")</f>
        <v/>
      </c>
    </row>
    <row r="278" spans="1:23" x14ac:dyDescent="0.2">
      <c r="A278" s="199" t="str">
        <f ca="1">IF(B277=C277,IF((IFERROR(MATCH(TRUE,INDEX(OFFSET($L$3,A277,0,1,1):$L$231&lt;&gt;0,),0),""))&lt;&gt;"",(IFERROR(MATCH(TRUE,INDEX(OFFSET($L$3,A277,0,1,1):$L$231&lt;&gt;0,),0),""))+A277,""),A277)</f>
        <v/>
      </c>
      <c r="B278" s="200" t="str">
        <f t="shared" ca="1" si="20"/>
        <v/>
      </c>
      <c r="C278" s="200" t="str">
        <f t="shared" ca="1" si="21"/>
        <v/>
      </c>
      <c r="D278" s="200" t="str">
        <f t="shared" ca="1" si="22"/>
        <v/>
      </c>
      <c r="E278" s="175" t="str">
        <f t="shared" ca="1" si="23"/>
        <v/>
      </c>
      <c r="F278" s="200" t="str">
        <f t="shared" ca="1" si="24"/>
        <v/>
      </c>
      <c r="G278" s="200" t="str">
        <f t="shared" ca="1" si="25"/>
        <v/>
      </c>
      <c r="H278" s="200" t="str">
        <f ca="1">IF(A278&lt;&gt;"",INDIRECT(ADDRESS(MATCH(I278,CatCoverage!D:D,0),2,1,1,"CatCoverage")),"")</f>
        <v/>
      </c>
      <c r="I278" s="200" t="str">
        <f t="shared" ca="1" si="26"/>
        <v/>
      </c>
      <c r="J278" s="200" t="str">
        <f t="shared" ca="1" si="27"/>
        <v/>
      </c>
      <c r="K278" s="200" t="str">
        <f ca="1">IF(A278&lt;&gt;"",INDIRECT(ADDRESS(MATCH(J278,CatIndDisaggrGrp!$A:$A,0),2,1,1,"CatIndDisaggrGrp")),"")</f>
        <v/>
      </c>
      <c r="L278" s="201" t="str">
        <f ca="1">IF(A278&lt;&gt;"",INDEX(CatIndDisaggrGrpValues!A:D,MATCH(DisaggCoverage!J278,CatIndDisaggrGrpValues!A:A,0)+DisaggCoverage!G278-1,4),"")</f>
        <v/>
      </c>
    </row>
    <row r="279" spans="1:23" x14ac:dyDescent="0.2">
      <c r="A279" s="199" t="str">
        <f ca="1">IF(B278=C278,IF((IFERROR(MATCH(TRUE,INDEX(OFFSET($L$3,A278,0,1,1):$L$231&lt;&gt;0,),0),""))&lt;&gt;"",(IFERROR(MATCH(TRUE,INDEX(OFFSET($L$3,A278,0,1,1):$L$231&lt;&gt;0,),0),""))+A278,""),A278)</f>
        <v/>
      </c>
      <c r="B279" s="200" t="str">
        <f t="shared" ca="1" si="20"/>
        <v/>
      </c>
      <c r="C279" s="200" t="str">
        <f t="shared" ca="1" si="21"/>
        <v/>
      </c>
      <c r="D279" s="200" t="str">
        <f t="shared" ca="1" si="22"/>
        <v/>
      </c>
      <c r="E279" s="175" t="str">
        <f t="shared" ca="1" si="23"/>
        <v/>
      </c>
      <c r="F279" s="200" t="str">
        <f t="shared" ca="1" si="24"/>
        <v/>
      </c>
      <c r="G279" s="200" t="str">
        <f t="shared" ca="1" si="25"/>
        <v/>
      </c>
      <c r="H279" s="200" t="str">
        <f ca="1">IF(A279&lt;&gt;"",INDIRECT(ADDRESS(MATCH(I279,CatCoverage!D:D,0),2,1,1,"CatCoverage")),"")</f>
        <v/>
      </c>
      <c r="I279" s="200" t="str">
        <f t="shared" ca="1" si="26"/>
        <v/>
      </c>
      <c r="J279" s="200" t="str">
        <f t="shared" ca="1" si="27"/>
        <v/>
      </c>
      <c r="K279" s="200" t="str">
        <f ca="1">IF(A279&lt;&gt;"",INDIRECT(ADDRESS(MATCH(J279,CatIndDisaggrGrp!$A:$A,0),2,1,1,"CatIndDisaggrGrp")),"")</f>
        <v/>
      </c>
      <c r="L279" s="201" t="str">
        <f ca="1">IF(A279&lt;&gt;"",INDEX(CatIndDisaggrGrpValues!A:D,MATCH(DisaggCoverage!J279,CatIndDisaggrGrpValues!A:A,0)+DisaggCoverage!G279-1,4),"")</f>
        <v/>
      </c>
    </row>
    <row r="280" spans="1:23" x14ac:dyDescent="0.2">
      <c r="A280" s="199" t="str">
        <f ca="1">IF(B279=C279,IF((IFERROR(MATCH(TRUE,INDEX(OFFSET($L$3,A279,0,1,1):$L$231&lt;&gt;0,),0),""))&lt;&gt;"",(IFERROR(MATCH(TRUE,INDEX(OFFSET($L$3,A279,0,1,1):$L$231&lt;&gt;0,),0),""))+A279,""),A279)</f>
        <v/>
      </c>
      <c r="B280" s="200" t="str">
        <f t="shared" ca="1" si="20"/>
        <v/>
      </c>
      <c r="C280" s="200" t="str">
        <f t="shared" ca="1" si="21"/>
        <v/>
      </c>
      <c r="D280" s="200" t="str">
        <f t="shared" ca="1" si="22"/>
        <v/>
      </c>
      <c r="E280" s="175" t="str">
        <f t="shared" ca="1" si="23"/>
        <v/>
      </c>
      <c r="F280" s="200" t="str">
        <f t="shared" ca="1" si="24"/>
        <v/>
      </c>
      <c r="G280" s="200" t="str">
        <f t="shared" ca="1" si="25"/>
        <v/>
      </c>
      <c r="H280" s="200" t="str">
        <f ca="1">IF(A280&lt;&gt;"",INDIRECT(ADDRESS(MATCH(I280,CatCoverage!D:D,0),2,1,1,"CatCoverage")),"")</f>
        <v/>
      </c>
      <c r="I280" s="200" t="str">
        <f t="shared" ca="1" si="26"/>
        <v/>
      </c>
      <c r="J280" s="200" t="str">
        <f t="shared" ca="1" si="27"/>
        <v/>
      </c>
      <c r="K280" s="200" t="str">
        <f ca="1">IF(A280&lt;&gt;"",INDIRECT(ADDRESS(MATCH(J280,CatIndDisaggrGrp!$A:$A,0),2,1,1,"CatIndDisaggrGrp")),"")</f>
        <v/>
      </c>
      <c r="L280" s="201" t="str">
        <f ca="1">IF(A280&lt;&gt;"",INDEX(CatIndDisaggrGrpValues!A:D,MATCH(DisaggCoverage!J280,CatIndDisaggrGrpValues!A:A,0)+DisaggCoverage!G280-1,4),"")</f>
        <v/>
      </c>
    </row>
    <row r="281" spans="1:23" x14ac:dyDescent="0.2">
      <c r="A281" s="199" t="str">
        <f ca="1">IF(B280=C280,IF((IFERROR(MATCH(TRUE,INDEX(OFFSET($L$3,A280,0,1,1):$L$231&lt;&gt;0,),0),""))&lt;&gt;"",(IFERROR(MATCH(TRUE,INDEX(OFFSET($L$3,A280,0,1,1):$L$231&lt;&gt;0,),0),""))+A280,""),A280)</f>
        <v/>
      </c>
      <c r="B281" s="200" t="str">
        <f t="shared" ca="1" si="20"/>
        <v/>
      </c>
      <c r="C281" s="200" t="str">
        <f t="shared" ca="1" si="21"/>
        <v/>
      </c>
      <c r="D281" s="200" t="str">
        <f t="shared" ca="1" si="22"/>
        <v/>
      </c>
      <c r="E281" s="175" t="str">
        <f t="shared" ca="1" si="23"/>
        <v/>
      </c>
      <c r="F281" s="200" t="str">
        <f t="shared" ca="1" si="24"/>
        <v/>
      </c>
      <c r="G281" s="200" t="str">
        <f t="shared" ca="1" si="25"/>
        <v/>
      </c>
      <c r="H281" s="200" t="str">
        <f ca="1">IF(A281&lt;&gt;"",INDIRECT(ADDRESS(MATCH(I281,CatCoverage!D:D,0),2,1,1,"CatCoverage")),"")</f>
        <v/>
      </c>
      <c r="I281" s="200" t="str">
        <f t="shared" ca="1" si="26"/>
        <v/>
      </c>
      <c r="J281" s="200" t="str">
        <f t="shared" ca="1" si="27"/>
        <v/>
      </c>
      <c r="K281" s="200" t="str">
        <f ca="1">IF(A281&lt;&gt;"",INDIRECT(ADDRESS(MATCH(J281,CatIndDisaggrGrp!$A:$A,0),2,1,1,"CatIndDisaggrGrp")),"")</f>
        <v/>
      </c>
      <c r="L281" s="201" t="str">
        <f ca="1">IF(A281&lt;&gt;"",INDEX(CatIndDisaggrGrpValues!A:D,MATCH(DisaggCoverage!J281,CatIndDisaggrGrpValues!A:A,0)+DisaggCoverage!G281-1,4),"")</f>
        <v/>
      </c>
      <c r="M281" s="206"/>
      <c r="N281" s="206"/>
      <c r="O281" s="206"/>
      <c r="P281" s="206"/>
      <c r="Q281" s="195"/>
      <c r="R281" s="195"/>
      <c r="S281" s="195"/>
      <c r="T281" s="195"/>
      <c r="U281" s="195"/>
      <c r="V281" s="195"/>
      <c r="W281" s="195"/>
    </row>
    <row r="282" spans="1:23" x14ac:dyDescent="0.2">
      <c r="A282" s="199" t="str">
        <f ca="1">IF(B281=C281,IF((IFERROR(MATCH(TRUE,INDEX(OFFSET($L$3,A281,0,1,1):$L$231&lt;&gt;0,),0),""))&lt;&gt;"",(IFERROR(MATCH(TRUE,INDEX(OFFSET($L$3,A281,0,1,1):$L$231&lt;&gt;0,),0),""))+A281,""),A281)</f>
        <v/>
      </c>
      <c r="B282" s="200" t="str">
        <f t="shared" ca="1" si="20"/>
        <v/>
      </c>
      <c r="C282" s="200" t="str">
        <f t="shared" ca="1" si="21"/>
        <v/>
      </c>
      <c r="D282" s="200" t="str">
        <f t="shared" ca="1" si="22"/>
        <v/>
      </c>
      <c r="E282" s="175" t="str">
        <f t="shared" ca="1" si="23"/>
        <v/>
      </c>
      <c r="F282" s="200" t="str">
        <f t="shared" ca="1" si="24"/>
        <v/>
      </c>
      <c r="G282" s="200" t="str">
        <f t="shared" ca="1" si="25"/>
        <v/>
      </c>
      <c r="H282" s="200" t="str">
        <f ca="1">IF(A282&lt;&gt;"",INDIRECT(ADDRESS(MATCH(I282,CatCoverage!D:D,0),2,1,1,"CatCoverage")),"")</f>
        <v/>
      </c>
      <c r="I282" s="200" t="str">
        <f t="shared" ca="1" si="26"/>
        <v/>
      </c>
      <c r="J282" s="200" t="str">
        <f t="shared" ca="1" si="27"/>
        <v/>
      </c>
      <c r="K282" s="200" t="str">
        <f ca="1">IF(A282&lt;&gt;"",INDIRECT(ADDRESS(MATCH(J282,CatIndDisaggrGrp!$A:$A,0),2,1,1,"CatIndDisaggrGrp")),"")</f>
        <v/>
      </c>
      <c r="L282" s="201" t="str">
        <f ca="1">IF(A282&lt;&gt;"",INDEX(CatIndDisaggrGrpValues!A:D,MATCH(DisaggCoverage!J282,CatIndDisaggrGrpValues!A:A,0)+DisaggCoverage!G282-1,4),"")</f>
        <v/>
      </c>
      <c r="M282" s="206"/>
      <c r="N282" s="206"/>
      <c r="O282" s="206"/>
      <c r="P282" s="206"/>
      <c r="Q282" s="195"/>
      <c r="R282" s="195"/>
      <c r="S282" s="195"/>
      <c r="T282" s="195"/>
      <c r="U282" s="195"/>
      <c r="V282" s="195"/>
      <c r="W282" s="195"/>
    </row>
    <row r="283" spans="1:23" x14ac:dyDescent="0.2">
      <c r="A283" s="199" t="str">
        <f ca="1">IF(B282=C282,IF((IFERROR(MATCH(TRUE,INDEX(OFFSET($L$3,A282,0,1,1):$L$231&lt;&gt;0,),0),""))&lt;&gt;"",(IFERROR(MATCH(TRUE,INDEX(OFFSET($L$3,A282,0,1,1):$L$231&lt;&gt;0,),0),""))+A282,""),A282)</f>
        <v/>
      </c>
      <c r="B283" s="200" t="str">
        <f t="shared" ca="1" si="20"/>
        <v/>
      </c>
      <c r="C283" s="200" t="str">
        <f t="shared" ca="1" si="21"/>
        <v/>
      </c>
      <c r="D283" s="200" t="str">
        <f t="shared" ca="1" si="22"/>
        <v/>
      </c>
      <c r="E283" s="175" t="str">
        <f t="shared" ca="1" si="23"/>
        <v/>
      </c>
      <c r="F283" s="200" t="str">
        <f t="shared" ca="1" si="24"/>
        <v/>
      </c>
      <c r="G283" s="200" t="str">
        <f t="shared" ca="1" si="25"/>
        <v/>
      </c>
      <c r="H283" s="200" t="str">
        <f ca="1">IF(A283&lt;&gt;"",INDIRECT(ADDRESS(MATCH(I283,CatCoverage!D:D,0),2,1,1,"CatCoverage")),"")</f>
        <v/>
      </c>
      <c r="I283" s="200" t="str">
        <f t="shared" ca="1" si="26"/>
        <v/>
      </c>
      <c r="J283" s="200" t="str">
        <f t="shared" ca="1" si="27"/>
        <v/>
      </c>
      <c r="K283" s="200" t="str">
        <f ca="1">IF(A283&lt;&gt;"",INDIRECT(ADDRESS(MATCH(J283,CatIndDisaggrGrp!$A:$A,0),2,1,1,"CatIndDisaggrGrp")),"")</f>
        <v/>
      </c>
      <c r="L283" s="201" t="str">
        <f ca="1">IF(A283&lt;&gt;"",INDEX(CatIndDisaggrGrpValues!A:D,MATCH(DisaggCoverage!J283,CatIndDisaggrGrpValues!A:A,0)+DisaggCoverage!G283-1,4),"")</f>
        <v/>
      </c>
      <c r="M283" s="206"/>
      <c r="N283" s="206"/>
      <c r="O283" s="206"/>
      <c r="P283" s="206"/>
      <c r="Q283" s="195"/>
      <c r="R283" s="195"/>
      <c r="S283" s="195"/>
      <c r="T283" s="195"/>
      <c r="U283" s="195"/>
      <c r="V283" s="195"/>
      <c r="W283" s="195"/>
    </row>
    <row r="284" spans="1:23" x14ac:dyDescent="0.2">
      <c r="A284" s="199" t="str">
        <f ca="1">IF(B283=C283,IF((IFERROR(MATCH(TRUE,INDEX(OFFSET($L$3,A283,0,1,1):$L$231&lt;&gt;0,),0),""))&lt;&gt;"",(IFERROR(MATCH(TRUE,INDEX(OFFSET($L$3,A283,0,1,1):$L$231&lt;&gt;0,),0),""))+A283,""),A283)</f>
        <v/>
      </c>
      <c r="B284" s="200" t="str">
        <f t="shared" ca="1" si="20"/>
        <v/>
      </c>
      <c r="C284" s="200" t="str">
        <f t="shared" ca="1" si="21"/>
        <v/>
      </c>
      <c r="D284" s="200" t="str">
        <f t="shared" ca="1" si="22"/>
        <v/>
      </c>
      <c r="E284" s="175" t="str">
        <f t="shared" ca="1" si="23"/>
        <v/>
      </c>
      <c r="F284" s="200" t="str">
        <f t="shared" ca="1" si="24"/>
        <v/>
      </c>
      <c r="G284" s="200" t="str">
        <f t="shared" ca="1" si="25"/>
        <v/>
      </c>
      <c r="H284" s="200" t="str">
        <f ca="1">IF(A284&lt;&gt;"",INDIRECT(ADDRESS(MATCH(I284,CatCoverage!D:D,0),2,1,1,"CatCoverage")),"")</f>
        <v/>
      </c>
      <c r="I284" s="200" t="str">
        <f t="shared" ca="1" si="26"/>
        <v/>
      </c>
      <c r="J284" s="200" t="str">
        <f t="shared" ca="1" si="27"/>
        <v/>
      </c>
      <c r="K284" s="200" t="str">
        <f ca="1">IF(A284&lt;&gt;"",INDIRECT(ADDRESS(MATCH(J284,CatIndDisaggrGrp!$A:$A,0),2,1,1,"CatIndDisaggrGrp")),"")</f>
        <v/>
      </c>
      <c r="L284" s="201" t="str">
        <f ca="1">IF(A284&lt;&gt;"",INDEX(CatIndDisaggrGrpValues!A:D,MATCH(DisaggCoverage!J284,CatIndDisaggrGrpValues!A:A,0)+DisaggCoverage!G284-1,4),"")</f>
        <v/>
      </c>
      <c r="M284" s="206"/>
      <c r="N284" s="206"/>
      <c r="O284" s="206"/>
      <c r="P284" s="206"/>
      <c r="Q284" s="195"/>
      <c r="R284" s="195"/>
      <c r="S284" s="195"/>
      <c r="T284" s="195"/>
      <c r="U284" s="195"/>
      <c r="V284" s="195"/>
      <c r="W284" s="195"/>
    </row>
    <row r="285" spans="1:23" x14ac:dyDescent="0.2">
      <c r="A285" s="199" t="str">
        <f ca="1">IF(B284=C284,IF((IFERROR(MATCH(TRUE,INDEX(OFFSET($L$3,A284,0,1,1):$L$231&lt;&gt;0,),0),""))&lt;&gt;"",(IFERROR(MATCH(TRUE,INDEX(OFFSET($L$3,A284,0,1,1):$L$231&lt;&gt;0,),0),""))+A284,""),A284)</f>
        <v/>
      </c>
      <c r="B285" s="200" t="str">
        <f t="shared" ca="1" si="20"/>
        <v/>
      </c>
      <c r="C285" s="200" t="str">
        <f t="shared" ca="1" si="21"/>
        <v/>
      </c>
      <c r="D285" s="200" t="str">
        <f t="shared" ca="1" si="22"/>
        <v/>
      </c>
      <c r="E285" s="175" t="str">
        <f t="shared" ca="1" si="23"/>
        <v/>
      </c>
      <c r="F285" s="200" t="str">
        <f t="shared" ca="1" si="24"/>
        <v/>
      </c>
      <c r="G285" s="200" t="str">
        <f t="shared" ca="1" si="25"/>
        <v/>
      </c>
      <c r="H285" s="200" t="str">
        <f ca="1">IF(A285&lt;&gt;"",INDIRECT(ADDRESS(MATCH(I285,CatCoverage!D:D,0),2,1,1,"CatCoverage")),"")</f>
        <v/>
      </c>
      <c r="I285" s="200" t="str">
        <f t="shared" ca="1" si="26"/>
        <v/>
      </c>
      <c r="J285" s="200" t="str">
        <f t="shared" ca="1" si="27"/>
        <v/>
      </c>
      <c r="K285" s="200" t="str">
        <f ca="1">IF(A285&lt;&gt;"",INDIRECT(ADDRESS(MATCH(J285,CatIndDisaggrGrp!$A:$A,0),2,1,1,"CatIndDisaggrGrp")),"")</f>
        <v/>
      </c>
      <c r="L285" s="201" t="str">
        <f ca="1">IF(A285&lt;&gt;"",INDEX(CatIndDisaggrGrpValues!A:D,MATCH(DisaggCoverage!J285,CatIndDisaggrGrpValues!A:A,0)+DisaggCoverage!G285-1,4),"")</f>
        <v/>
      </c>
      <c r="M285" s="206"/>
      <c r="N285" s="206"/>
      <c r="O285" s="206"/>
      <c r="P285" s="206"/>
      <c r="Q285" s="195"/>
      <c r="R285" s="195"/>
      <c r="S285" s="195"/>
      <c r="T285" s="195"/>
      <c r="U285" s="195"/>
      <c r="V285" s="195"/>
      <c r="W285" s="195"/>
    </row>
    <row r="286" spans="1:23" x14ac:dyDescent="0.2">
      <c r="A286" s="199" t="str">
        <f ca="1">IF(B285=C285,IF((IFERROR(MATCH(TRUE,INDEX(OFFSET($L$3,A285,0,1,1):$L$231&lt;&gt;0,),0),""))&lt;&gt;"",(IFERROR(MATCH(TRUE,INDEX(OFFSET($L$3,A285,0,1,1):$L$231&lt;&gt;0,),0),""))+A285,""),A285)</f>
        <v/>
      </c>
      <c r="B286" s="200" t="str">
        <f t="shared" ca="1" si="20"/>
        <v/>
      </c>
      <c r="C286" s="200" t="str">
        <f t="shared" ca="1" si="21"/>
        <v/>
      </c>
      <c r="D286" s="200" t="str">
        <f t="shared" ca="1" si="22"/>
        <v/>
      </c>
      <c r="E286" s="175" t="str">
        <f t="shared" ca="1" si="23"/>
        <v/>
      </c>
      <c r="F286" s="200" t="str">
        <f t="shared" ca="1" si="24"/>
        <v/>
      </c>
      <c r="G286" s="200" t="str">
        <f t="shared" ca="1" si="25"/>
        <v/>
      </c>
      <c r="H286" s="200" t="str">
        <f ca="1">IF(A286&lt;&gt;"",INDIRECT(ADDRESS(MATCH(I286,CatCoverage!D:D,0),2,1,1,"CatCoverage")),"")</f>
        <v/>
      </c>
      <c r="I286" s="200" t="str">
        <f t="shared" ca="1" si="26"/>
        <v/>
      </c>
      <c r="J286" s="200" t="str">
        <f t="shared" ca="1" si="27"/>
        <v/>
      </c>
      <c r="K286" s="200" t="str">
        <f ca="1">IF(A286&lt;&gt;"",INDIRECT(ADDRESS(MATCH(J286,CatIndDisaggrGrp!$A:$A,0),2,1,1,"CatIndDisaggrGrp")),"")</f>
        <v/>
      </c>
      <c r="L286" s="201" t="str">
        <f ca="1">IF(A286&lt;&gt;"",INDEX(CatIndDisaggrGrpValues!A:D,MATCH(DisaggCoverage!J286,CatIndDisaggrGrpValues!A:A,0)+DisaggCoverage!G286-1,4),"")</f>
        <v/>
      </c>
      <c r="M286" s="206"/>
      <c r="N286" s="206"/>
      <c r="O286" s="206"/>
      <c r="P286" s="206"/>
      <c r="Q286" s="195"/>
      <c r="R286" s="195"/>
      <c r="S286" s="195"/>
      <c r="T286" s="195"/>
      <c r="U286" s="195"/>
      <c r="V286" s="195"/>
      <c r="W286" s="195"/>
    </row>
    <row r="287" spans="1:23" x14ac:dyDescent="0.2">
      <c r="A287" s="199" t="str">
        <f ca="1">IF(B286=C286,IF((IFERROR(MATCH(TRUE,INDEX(OFFSET($L$3,A286,0,1,1):$L$231&lt;&gt;0,),0),""))&lt;&gt;"",(IFERROR(MATCH(TRUE,INDEX(OFFSET($L$3,A286,0,1,1):$L$231&lt;&gt;0,),0),""))+A286,""),A286)</f>
        <v/>
      </c>
      <c r="B287" s="200" t="str">
        <f t="shared" ca="1" si="20"/>
        <v/>
      </c>
      <c r="C287" s="200" t="str">
        <f t="shared" ca="1" si="21"/>
        <v/>
      </c>
      <c r="D287" s="200" t="str">
        <f t="shared" ca="1" si="22"/>
        <v/>
      </c>
      <c r="E287" s="175" t="str">
        <f t="shared" ca="1" si="23"/>
        <v/>
      </c>
      <c r="F287" s="200" t="str">
        <f t="shared" ca="1" si="24"/>
        <v/>
      </c>
      <c r="G287" s="200" t="str">
        <f t="shared" ca="1" si="25"/>
        <v/>
      </c>
      <c r="H287" s="200" t="str">
        <f ca="1">IF(A287&lt;&gt;"",INDIRECT(ADDRESS(MATCH(I287,CatCoverage!D:D,0),2,1,1,"CatCoverage")),"")</f>
        <v/>
      </c>
      <c r="I287" s="200" t="str">
        <f t="shared" ca="1" si="26"/>
        <v/>
      </c>
      <c r="J287" s="200" t="str">
        <f t="shared" ca="1" si="27"/>
        <v/>
      </c>
      <c r="K287" s="200" t="str">
        <f ca="1">IF(A287&lt;&gt;"",INDIRECT(ADDRESS(MATCH(J287,CatIndDisaggrGrp!$A:$A,0),2,1,1,"CatIndDisaggrGrp")),"")</f>
        <v/>
      </c>
      <c r="L287" s="201" t="str">
        <f ca="1">IF(A287&lt;&gt;"",INDEX(CatIndDisaggrGrpValues!A:D,MATCH(DisaggCoverage!J287,CatIndDisaggrGrpValues!A:A,0)+DisaggCoverage!G287-1,4),"")</f>
        <v/>
      </c>
    </row>
    <row r="288" spans="1:23" x14ac:dyDescent="0.2">
      <c r="A288" s="199" t="str">
        <f ca="1">IF(B287=C287,IF((IFERROR(MATCH(TRUE,INDEX(OFFSET($L$3,A287,0,1,1):$L$231&lt;&gt;0,),0),""))&lt;&gt;"",(IFERROR(MATCH(TRUE,INDEX(OFFSET($L$3,A287,0,1,1):$L$231&lt;&gt;0,),0),""))+A287,""),A287)</f>
        <v/>
      </c>
      <c r="B288" s="200" t="str">
        <f t="shared" ca="1" si="20"/>
        <v/>
      </c>
      <c r="C288" s="200" t="str">
        <f t="shared" ca="1" si="21"/>
        <v/>
      </c>
      <c r="D288" s="200" t="str">
        <f t="shared" ca="1" si="22"/>
        <v/>
      </c>
      <c r="E288" s="175" t="str">
        <f t="shared" ca="1" si="23"/>
        <v/>
      </c>
      <c r="F288" s="200" t="str">
        <f t="shared" ca="1" si="24"/>
        <v/>
      </c>
      <c r="G288" s="200" t="str">
        <f t="shared" ca="1" si="25"/>
        <v/>
      </c>
      <c r="H288" s="200" t="str">
        <f ca="1">IF(A288&lt;&gt;"",INDIRECT(ADDRESS(MATCH(I288,CatCoverage!D:D,0),2,1,1,"CatCoverage")),"")</f>
        <v/>
      </c>
      <c r="I288" s="200" t="str">
        <f t="shared" ca="1" si="26"/>
        <v/>
      </c>
      <c r="J288" s="200" t="str">
        <f t="shared" ca="1" si="27"/>
        <v/>
      </c>
      <c r="K288" s="200" t="str">
        <f ca="1">IF(A288&lt;&gt;"",INDIRECT(ADDRESS(MATCH(J288,CatIndDisaggrGrp!$A:$A,0),2,1,1,"CatIndDisaggrGrp")),"")</f>
        <v/>
      </c>
      <c r="L288" s="201" t="str">
        <f ca="1">IF(A288&lt;&gt;"",INDEX(CatIndDisaggrGrpValues!A:D,MATCH(DisaggCoverage!J288,CatIndDisaggrGrpValues!A:A,0)+DisaggCoverage!G288-1,4),"")</f>
        <v/>
      </c>
    </row>
    <row r="289" spans="1:12" x14ac:dyDescent="0.2">
      <c r="A289" s="199" t="str">
        <f ca="1">IF(B288=C288,IF((IFERROR(MATCH(TRUE,INDEX(OFFSET($L$3,A288,0,1,1):$L$231&lt;&gt;0,),0),""))&lt;&gt;"",(IFERROR(MATCH(TRUE,INDEX(OFFSET($L$3,A288,0,1,1):$L$231&lt;&gt;0,),0),""))+A288,""),A288)</f>
        <v/>
      </c>
      <c r="B289" s="200" t="str">
        <f t="shared" ca="1" si="20"/>
        <v/>
      </c>
      <c r="C289" s="200" t="str">
        <f t="shared" ca="1" si="21"/>
        <v/>
      </c>
      <c r="D289" s="200" t="str">
        <f t="shared" ca="1" si="22"/>
        <v/>
      </c>
      <c r="E289" s="175" t="str">
        <f t="shared" ca="1" si="23"/>
        <v/>
      </c>
      <c r="F289" s="200" t="str">
        <f t="shared" ca="1" si="24"/>
        <v/>
      </c>
      <c r="G289" s="200" t="str">
        <f t="shared" ca="1" si="25"/>
        <v/>
      </c>
      <c r="H289" s="200" t="str">
        <f ca="1">IF(A289&lt;&gt;"",INDIRECT(ADDRESS(MATCH(I289,CatCoverage!D:D,0),2,1,1,"CatCoverage")),"")</f>
        <v/>
      </c>
      <c r="I289" s="200" t="str">
        <f t="shared" ca="1" si="26"/>
        <v/>
      </c>
      <c r="J289" s="200" t="str">
        <f t="shared" ca="1" si="27"/>
        <v/>
      </c>
      <c r="K289" s="200" t="str">
        <f ca="1">IF(A289&lt;&gt;"",INDIRECT(ADDRESS(MATCH(J289,CatIndDisaggrGrp!$A:$A,0),2,1,1,"CatIndDisaggrGrp")),"")</f>
        <v/>
      </c>
      <c r="L289" s="201" t="str">
        <f ca="1">IF(A289&lt;&gt;"",INDEX(CatIndDisaggrGrpValues!A:D,MATCH(DisaggCoverage!J289,CatIndDisaggrGrpValues!A:A,0)+DisaggCoverage!G289-1,4),"")</f>
        <v/>
      </c>
    </row>
    <row r="290" spans="1:12" x14ac:dyDescent="0.2">
      <c r="A290" s="199" t="str">
        <f ca="1">IF(B289=C289,IF((IFERROR(MATCH(TRUE,INDEX(OFFSET($L$3,A289,0,1,1):$L$231&lt;&gt;0,),0),""))&lt;&gt;"",(IFERROR(MATCH(TRUE,INDEX(OFFSET($L$3,A289,0,1,1):$L$231&lt;&gt;0,),0),""))+A289,""),A289)</f>
        <v/>
      </c>
      <c r="B290" s="200" t="str">
        <f t="shared" ca="1" si="20"/>
        <v/>
      </c>
      <c r="C290" s="200" t="str">
        <f t="shared" ca="1" si="21"/>
        <v/>
      </c>
      <c r="D290" s="200" t="str">
        <f t="shared" ca="1" si="22"/>
        <v/>
      </c>
      <c r="E290" s="175" t="str">
        <f t="shared" ca="1" si="23"/>
        <v/>
      </c>
      <c r="F290" s="200" t="str">
        <f t="shared" ca="1" si="24"/>
        <v/>
      </c>
      <c r="G290" s="200" t="str">
        <f t="shared" ca="1" si="25"/>
        <v/>
      </c>
      <c r="H290" s="200" t="str">
        <f ca="1">IF(A290&lt;&gt;"",INDIRECT(ADDRESS(MATCH(I290,CatCoverage!D:D,0),2,1,1,"CatCoverage")),"")</f>
        <v/>
      </c>
      <c r="I290" s="200" t="str">
        <f t="shared" ca="1" si="26"/>
        <v/>
      </c>
      <c r="J290" s="200" t="str">
        <f t="shared" ca="1" si="27"/>
        <v/>
      </c>
      <c r="K290" s="200" t="str">
        <f ca="1">IF(A290&lt;&gt;"",INDIRECT(ADDRESS(MATCH(J290,CatIndDisaggrGrp!$A:$A,0),2,1,1,"CatIndDisaggrGrp")),"")</f>
        <v/>
      </c>
      <c r="L290" s="201" t="str">
        <f ca="1">IF(A290&lt;&gt;"",INDEX(CatIndDisaggrGrpValues!A:D,MATCH(DisaggCoverage!J290,CatIndDisaggrGrpValues!A:A,0)+DisaggCoverage!G290-1,4),"")</f>
        <v/>
      </c>
    </row>
    <row r="291" spans="1:12" x14ac:dyDescent="0.2">
      <c r="A291" s="199" t="str">
        <f ca="1">IF(B290=C290,IF((IFERROR(MATCH(TRUE,INDEX(OFFSET($L$3,A290,0,1,1):$L$231&lt;&gt;0,),0),""))&lt;&gt;"",(IFERROR(MATCH(TRUE,INDEX(OFFSET($L$3,A290,0,1,1):$L$231&lt;&gt;0,),0),""))+A290,""),A290)</f>
        <v/>
      </c>
      <c r="B291" s="200" t="str">
        <f t="shared" ca="1" si="20"/>
        <v/>
      </c>
      <c r="C291" s="200" t="str">
        <f t="shared" ca="1" si="21"/>
        <v/>
      </c>
      <c r="D291" s="200" t="str">
        <f t="shared" ca="1" si="22"/>
        <v/>
      </c>
      <c r="E291" s="175" t="str">
        <f t="shared" ca="1" si="23"/>
        <v/>
      </c>
      <c r="F291" s="200" t="str">
        <f t="shared" ca="1" si="24"/>
        <v/>
      </c>
      <c r="G291" s="200" t="str">
        <f t="shared" ca="1" si="25"/>
        <v/>
      </c>
      <c r="H291" s="200" t="str">
        <f ca="1">IF(A291&lt;&gt;"",INDIRECT(ADDRESS(MATCH(I291,CatCoverage!D:D,0),2,1,1,"CatCoverage")),"")</f>
        <v/>
      </c>
      <c r="I291" s="200" t="str">
        <f t="shared" ca="1" si="26"/>
        <v/>
      </c>
      <c r="J291" s="200" t="str">
        <f t="shared" ca="1" si="27"/>
        <v/>
      </c>
      <c r="K291" s="200" t="str">
        <f ca="1">IF(A291&lt;&gt;"",INDIRECT(ADDRESS(MATCH(J291,CatIndDisaggrGrp!$A:$A,0),2,1,1,"CatIndDisaggrGrp")),"")</f>
        <v/>
      </c>
      <c r="L291" s="201" t="str">
        <f ca="1">IF(A291&lt;&gt;"",INDEX(CatIndDisaggrGrpValues!A:D,MATCH(DisaggCoverage!J291,CatIndDisaggrGrpValues!A:A,0)+DisaggCoverage!G291-1,4),"")</f>
        <v/>
      </c>
    </row>
    <row r="292" spans="1:12" x14ac:dyDescent="0.2">
      <c r="A292" s="199" t="str">
        <f ca="1">IF(B291=C291,IF((IFERROR(MATCH(TRUE,INDEX(OFFSET($L$3,A291,0,1,1):$L$231&lt;&gt;0,),0),""))&lt;&gt;"",(IFERROR(MATCH(TRUE,INDEX(OFFSET($L$3,A291,0,1,1):$L$231&lt;&gt;0,),0),""))+A291,""),A291)</f>
        <v/>
      </c>
      <c r="B292" s="200" t="str">
        <f t="shared" ca="1" si="20"/>
        <v/>
      </c>
      <c r="C292" s="200" t="str">
        <f t="shared" ca="1" si="21"/>
        <v/>
      </c>
      <c r="D292" s="200" t="str">
        <f t="shared" ca="1" si="22"/>
        <v/>
      </c>
      <c r="E292" s="175" t="str">
        <f t="shared" ca="1" si="23"/>
        <v/>
      </c>
      <c r="F292" s="200" t="str">
        <f t="shared" ca="1" si="24"/>
        <v/>
      </c>
      <c r="G292" s="200" t="str">
        <f t="shared" ca="1" si="25"/>
        <v/>
      </c>
      <c r="H292" s="200" t="str">
        <f ca="1">IF(A292&lt;&gt;"",INDIRECT(ADDRESS(MATCH(I292,CatCoverage!D:D,0),2,1,1,"CatCoverage")),"")</f>
        <v/>
      </c>
      <c r="I292" s="200" t="str">
        <f t="shared" ca="1" si="26"/>
        <v/>
      </c>
      <c r="J292" s="200" t="str">
        <f t="shared" ca="1" si="27"/>
        <v/>
      </c>
      <c r="K292" s="200" t="str">
        <f ca="1">IF(A292&lt;&gt;"",INDIRECT(ADDRESS(MATCH(J292,CatIndDisaggrGrp!$A:$A,0),2,1,1,"CatIndDisaggrGrp")),"")</f>
        <v/>
      </c>
      <c r="L292" s="201" t="str">
        <f ca="1">IF(A292&lt;&gt;"",INDEX(CatIndDisaggrGrpValues!A:D,MATCH(DisaggCoverage!J292,CatIndDisaggrGrpValues!A:A,0)+DisaggCoverage!G292-1,4),"")</f>
        <v/>
      </c>
    </row>
    <row r="293" spans="1:12" x14ac:dyDescent="0.2">
      <c r="A293" s="199" t="str">
        <f ca="1">IF(B292=C292,IF((IFERROR(MATCH(TRUE,INDEX(OFFSET($L$3,A292,0,1,1):$L$231&lt;&gt;0,),0),""))&lt;&gt;"",(IFERROR(MATCH(TRUE,INDEX(OFFSET($L$3,A292,0,1,1):$L$231&lt;&gt;0,),0),""))+A292,""),A292)</f>
        <v/>
      </c>
      <c r="B293" s="200" t="str">
        <f t="shared" ca="1" si="20"/>
        <v/>
      </c>
      <c r="C293" s="200" t="str">
        <f t="shared" ca="1" si="21"/>
        <v/>
      </c>
      <c r="D293" s="200" t="str">
        <f t="shared" ca="1" si="22"/>
        <v/>
      </c>
      <c r="E293" s="175" t="str">
        <f t="shared" ca="1" si="23"/>
        <v/>
      </c>
      <c r="F293" s="200" t="str">
        <f t="shared" ca="1" si="24"/>
        <v/>
      </c>
      <c r="G293" s="200" t="str">
        <f t="shared" ca="1" si="25"/>
        <v/>
      </c>
      <c r="H293" s="200" t="str">
        <f ca="1">IF(A293&lt;&gt;"",INDIRECT(ADDRESS(MATCH(I293,CatCoverage!D:D,0),2,1,1,"CatCoverage")),"")</f>
        <v/>
      </c>
      <c r="I293" s="200" t="str">
        <f t="shared" ca="1" si="26"/>
        <v/>
      </c>
      <c r="J293" s="200" t="str">
        <f t="shared" ca="1" si="27"/>
        <v/>
      </c>
      <c r="K293" s="200" t="str">
        <f ca="1">IF(A293&lt;&gt;"",INDIRECT(ADDRESS(MATCH(J293,CatIndDisaggrGrp!$A:$A,0),2,1,1,"CatIndDisaggrGrp")),"")</f>
        <v/>
      </c>
      <c r="L293" s="201" t="str">
        <f ca="1">IF(A293&lt;&gt;"",INDEX(CatIndDisaggrGrpValues!A:D,MATCH(DisaggCoverage!J293,CatIndDisaggrGrpValues!A:A,0)+DisaggCoverage!G293-1,4),"")</f>
        <v/>
      </c>
    </row>
    <row r="294" spans="1:12" x14ac:dyDescent="0.2">
      <c r="A294" s="199" t="str">
        <f ca="1">IF(B293=C293,IF((IFERROR(MATCH(TRUE,INDEX(OFFSET($L$3,A293,0,1,1):$L$231&lt;&gt;0,),0),""))&lt;&gt;"",(IFERROR(MATCH(TRUE,INDEX(OFFSET($L$3,A293,0,1,1):$L$231&lt;&gt;0,),0),""))+A293,""),A293)</f>
        <v/>
      </c>
      <c r="B294" s="200" t="str">
        <f t="shared" ca="1" si="20"/>
        <v/>
      </c>
      <c r="C294" s="200" t="str">
        <f t="shared" ca="1" si="21"/>
        <v/>
      </c>
      <c r="D294" s="200" t="str">
        <f t="shared" ca="1" si="22"/>
        <v/>
      </c>
      <c r="E294" s="175" t="str">
        <f t="shared" ca="1" si="23"/>
        <v/>
      </c>
      <c r="F294" s="200" t="str">
        <f t="shared" ca="1" si="24"/>
        <v/>
      </c>
      <c r="G294" s="200" t="str">
        <f t="shared" ca="1" si="25"/>
        <v/>
      </c>
      <c r="H294" s="200" t="str">
        <f ca="1">IF(A294&lt;&gt;"",INDIRECT(ADDRESS(MATCH(I294,CatCoverage!D:D,0),2,1,1,"CatCoverage")),"")</f>
        <v/>
      </c>
      <c r="I294" s="200" t="str">
        <f t="shared" ca="1" si="26"/>
        <v/>
      </c>
      <c r="J294" s="200" t="str">
        <f t="shared" ca="1" si="27"/>
        <v/>
      </c>
      <c r="K294" s="200" t="str">
        <f ca="1">IF(A294&lt;&gt;"",INDIRECT(ADDRESS(MATCH(J294,CatIndDisaggrGrp!$A:$A,0),2,1,1,"CatIndDisaggrGrp")),"")</f>
        <v/>
      </c>
      <c r="L294" s="201" t="str">
        <f ca="1">IF(A294&lt;&gt;"",INDEX(CatIndDisaggrGrpValues!A:D,MATCH(DisaggCoverage!J294,CatIndDisaggrGrpValues!A:A,0)+DisaggCoverage!G294-1,4),"")</f>
        <v/>
      </c>
    </row>
    <row r="295" spans="1:12" x14ac:dyDescent="0.2">
      <c r="A295" s="199" t="str">
        <f ca="1">IF(B294=C294,IF((IFERROR(MATCH(TRUE,INDEX(OFFSET($L$3,A294,0,1,1):$L$231&lt;&gt;0,),0),""))&lt;&gt;"",(IFERROR(MATCH(TRUE,INDEX(OFFSET($L$3,A294,0,1,1):$L$231&lt;&gt;0,),0),""))+A294,""),A294)</f>
        <v/>
      </c>
      <c r="B295" s="200" t="str">
        <f t="shared" ca="1" si="20"/>
        <v/>
      </c>
      <c r="C295" s="200" t="str">
        <f t="shared" ca="1" si="21"/>
        <v/>
      </c>
      <c r="D295" s="200" t="str">
        <f t="shared" ca="1" si="22"/>
        <v/>
      </c>
      <c r="E295" s="175" t="str">
        <f t="shared" ca="1" si="23"/>
        <v/>
      </c>
      <c r="F295" s="200" t="str">
        <f t="shared" ca="1" si="24"/>
        <v/>
      </c>
      <c r="G295" s="200" t="str">
        <f t="shared" ca="1" si="25"/>
        <v/>
      </c>
      <c r="H295" s="200" t="str">
        <f ca="1">IF(A295&lt;&gt;"",INDIRECT(ADDRESS(MATCH(I295,CatCoverage!D:D,0),2,1,1,"CatCoverage")),"")</f>
        <v/>
      </c>
      <c r="I295" s="200" t="str">
        <f t="shared" ca="1" si="26"/>
        <v/>
      </c>
      <c r="J295" s="200" t="str">
        <f t="shared" ca="1" si="27"/>
        <v/>
      </c>
      <c r="K295" s="200" t="str">
        <f ca="1">IF(A295&lt;&gt;"",INDIRECT(ADDRESS(MATCH(J295,CatIndDisaggrGrp!$A:$A,0),2,1,1,"CatIndDisaggrGrp")),"")</f>
        <v/>
      </c>
      <c r="L295" s="201" t="str">
        <f ca="1">IF(A295&lt;&gt;"",INDEX(CatIndDisaggrGrpValues!A:D,MATCH(DisaggCoverage!J295,CatIndDisaggrGrpValues!A:A,0)+DisaggCoverage!G295-1,4),"")</f>
        <v/>
      </c>
    </row>
    <row r="296" spans="1:12" x14ac:dyDescent="0.2">
      <c r="A296" s="199" t="str">
        <f ca="1">IF(B295=C295,IF((IFERROR(MATCH(TRUE,INDEX(OFFSET($L$3,A295,0,1,1):$L$231&lt;&gt;0,),0),""))&lt;&gt;"",(IFERROR(MATCH(TRUE,INDEX(OFFSET($L$3,A295,0,1,1):$L$231&lt;&gt;0,),0),""))+A295,""),A295)</f>
        <v/>
      </c>
      <c r="B296" s="200" t="str">
        <f t="shared" ca="1" si="20"/>
        <v/>
      </c>
      <c r="C296" s="200" t="str">
        <f t="shared" ca="1" si="21"/>
        <v/>
      </c>
      <c r="D296" s="200" t="str">
        <f t="shared" ca="1" si="22"/>
        <v/>
      </c>
      <c r="E296" s="175" t="str">
        <f t="shared" ca="1" si="23"/>
        <v/>
      </c>
      <c r="F296" s="200" t="str">
        <f t="shared" ca="1" si="24"/>
        <v/>
      </c>
      <c r="G296" s="200" t="str">
        <f t="shared" ca="1" si="25"/>
        <v/>
      </c>
      <c r="H296" s="200" t="str">
        <f ca="1">IF(A296&lt;&gt;"",INDIRECT(ADDRESS(MATCH(I296,CatCoverage!D:D,0),2,1,1,"CatCoverage")),"")</f>
        <v/>
      </c>
      <c r="I296" s="200" t="str">
        <f t="shared" ca="1" si="26"/>
        <v/>
      </c>
      <c r="J296" s="200" t="str">
        <f t="shared" ca="1" si="27"/>
        <v/>
      </c>
      <c r="K296" s="200" t="str">
        <f ca="1">IF(A296&lt;&gt;"",INDIRECT(ADDRESS(MATCH(J296,CatIndDisaggrGrp!$A:$A,0),2,1,1,"CatIndDisaggrGrp")),"")</f>
        <v/>
      </c>
      <c r="L296" s="201" t="str">
        <f ca="1">IF(A296&lt;&gt;"",INDEX(CatIndDisaggrGrpValues!A:D,MATCH(DisaggCoverage!J296,CatIndDisaggrGrpValues!A:A,0)+DisaggCoverage!G296-1,4),"")</f>
        <v/>
      </c>
    </row>
    <row r="297" spans="1:12" x14ac:dyDescent="0.2">
      <c r="A297" s="199" t="str">
        <f ca="1">IF(B296=C296,IF((IFERROR(MATCH(TRUE,INDEX(OFFSET($L$3,A296,0,1,1):$L$231&lt;&gt;0,),0),""))&lt;&gt;"",(IFERROR(MATCH(TRUE,INDEX(OFFSET($L$3,A296,0,1,1):$L$231&lt;&gt;0,),0),""))+A296,""),A296)</f>
        <v/>
      </c>
      <c r="B297" s="200" t="str">
        <f t="shared" ca="1" si="20"/>
        <v/>
      </c>
      <c r="C297" s="200" t="str">
        <f t="shared" ca="1" si="21"/>
        <v/>
      </c>
      <c r="D297" s="200" t="str">
        <f t="shared" ca="1" si="22"/>
        <v/>
      </c>
      <c r="E297" s="175" t="str">
        <f t="shared" ca="1" si="23"/>
        <v/>
      </c>
      <c r="F297" s="200" t="str">
        <f t="shared" ca="1" si="24"/>
        <v/>
      </c>
      <c r="G297" s="200" t="str">
        <f t="shared" ca="1" si="25"/>
        <v/>
      </c>
      <c r="H297" s="200" t="str">
        <f ca="1">IF(A297&lt;&gt;"",INDIRECT(ADDRESS(MATCH(I297,CatCoverage!D:D,0),2,1,1,"CatCoverage")),"")</f>
        <v/>
      </c>
      <c r="I297" s="200" t="str">
        <f t="shared" ca="1" si="26"/>
        <v/>
      </c>
      <c r="J297" s="200" t="str">
        <f t="shared" ca="1" si="27"/>
        <v/>
      </c>
      <c r="K297" s="200" t="str">
        <f ca="1">IF(A297&lt;&gt;"",INDIRECT(ADDRESS(MATCH(J297,CatIndDisaggrGrp!$A:$A,0),2,1,1,"CatIndDisaggrGrp")),"")</f>
        <v/>
      </c>
      <c r="L297" s="201" t="str">
        <f ca="1">IF(A297&lt;&gt;"",INDEX(CatIndDisaggrGrpValues!A:D,MATCH(DisaggCoverage!J297,CatIndDisaggrGrpValues!A:A,0)+DisaggCoverage!G297-1,4),"")</f>
        <v/>
      </c>
    </row>
    <row r="298" spans="1:12" x14ac:dyDescent="0.2">
      <c r="A298" s="199" t="str">
        <f ca="1">IF(B297=C297,IF((IFERROR(MATCH(TRUE,INDEX(OFFSET($L$3,A297,0,1,1):$L$231&lt;&gt;0,),0),""))&lt;&gt;"",(IFERROR(MATCH(TRUE,INDEX(OFFSET($L$3,A297,0,1,1):$L$231&lt;&gt;0,),0),""))+A297,""),A297)</f>
        <v/>
      </c>
      <c r="B298" s="200" t="str">
        <f t="shared" ca="1" si="20"/>
        <v/>
      </c>
      <c r="C298" s="200" t="str">
        <f t="shared" ca="1" si="21"/>
        <v/>
      </c>
      <c r="D298" s="200" t="str">
        <f t="shared" ca="1" si="22"/>
        <v/>
      </c>
      <c r="E298" s="175" t="str">
        <f t="shared" ca="1" si="23"/>
        <v/>
      </c>
      <c r="F298" s="200" t="str">
        <f t="shared" ca="1" si="24"/>
        <v/>
      </c>
      <c r="G298" s="200" t="str">
        <f t="shared" ca="1" si="25"/>
        <v/>
      </c>
      <c r="H298" s="200" t="str">
        <f ca="1">IF(A298&lt;&gt;"",INDIRECT(ADDRESS(MATCH(I298,CatCoverage!D:D,0),2,1,1,"CatCoverage")),"")</f>
        <v/>
      </c>
      <c r="I298" s="200" t="str">
        <f t="shared" ca="1" si="26"/>
        <v/>
      </c>
      <c r="J298" s="200" t="str">
        <f t="shared" ca="1" si="27"/>
        <v/>
      </c>
      <c r="K298" s="200" t="str">
        <f ca="1">IF(A298&lt;&gt;"",INDIRECT(ADDRESS(MATCH(J298,CatIndDisaggrGrp!$A:$A,0),2,1,1,"CatIndDisaggrGrp")),"")</f>
        <v/>
      </c>
      <c r="L298" s="201" t="str">
        <f ca="1">IF(A298&lt;&gt;"",INDEX(CatIndDisaggrGrpValues!A:D,MATCH(DisaggCoverage!J298,CatIndDisaggrGrpValues!A:A,0)+DisaggCoverage!G298-1,4),"")</f>
        <v/>
      </c>
    </row>
    <row r="299" spans="1:12" x14ac:dyDescent="0.2">
      <c r="A299" s="199" t="str">
        <f ca="1">IF(B298=C298,IF((IFERROR(MATCH(TRUE,INDEX(OFFSET($L$3,A298,0,1,1):$L$231&lt;&gt;0,),0),""))&lt;&gt;"",(IFERROR(MATCH(TRUE,INDEX(OFFSET($L$3,A298,0,1,1):$L$231&lt;&gt;0,),0),""))+A298,""),A298)</f>
        <v/>
      </c>
      <c r="B299" s="200" t="str">
        <f t="shared" ca="1" si="20"/>
        <v/>
      </c>
      <c r="C299" s="200" t="str">
        <f t="shared" ca="1" si="21"/>
        <v/>
      </c>
      <c r="D299" s="200" t="str">
        <f t="shared" ca="1" si="22"/>
        <v/>
      </c>
      <c r="E299" s="175" t="str">
        <f t="shared" ca="1" si="23"/>
        <v/>
      </c>
      <c r="F299" s="200" t="str">
        <f t="shared" ca="1" si="24"/>
        <v/>
      </c>
      <c r="G299" s="200" t="str">
        <f t="shared" ca="1" si="25"/>
        <v/>
      </c>
      <c r="H299" s="200" t="str">
        <f ca="1">IF(A299&lt;&gt;"",INDIRECT(ADDRESS(MATCH(I299,CatCoverage!D:D,0),2,1,1,"CatCoverage")),"")</f>
        <v/>
      </c>
      <c r="I299" s="200" t="str">
        <f t="shared" ca="1" si="26"/>
        <v/>
      </c>
      <c r="J299" s="200" t="str">
        <f t="shared" ca="1" si="27"/>
        <v/>
      </c>
      <c r="K299" s="200" t="str">
        <f ca="1">IF(A299&lt;&gt;"",INDIRECT(ADDRESS(MATCH(J299,CatIndDisaggrGrp!$A:$A,0),2,1,1,"CatIndDisaggrGrp")),"")</f>
        <v/>
      </c>
      <c r="L299" s="201" t="str">
        <f ca="1">IF(A299&lt;&gt;"",INDEX(CatIndDisaggrGrpValues!A:D,MATCH(DisaggCoverage!J299,CatIndDisaggrGrpValues!A:A,0)+DisaggCoverage!G299-1,4),"")</f>
        <v/>
      </c>
    </row>
    <row r="300" spans="1:12" x14ac:dyDescent="0.2">
      <c r="A300" s="199" t="str">
        <f ca="1">IF(B299=C299,IF((IFERROR(MATCH(TRUE,INDEX(OFFSET($L$3,A299,0,1,1):$L$231&lt;&gt;0,),0),""))&lt;&gt;"",(IFERROR(MATCH(TRUE,INDEX(OFFSET($L$3,A299,0,1,1):$L$231&lt;&gt;0,),0),""))+A299,""),A299)</f>
        <v/>
      </c>
      <c r="B300" s="200" t="str">
        <f t="shared" ca="1" si="20"/>
        <v/>
      </c>
      <c r="C300" s="200" t="str">
        <f t="shared" ca="1" si="21"/>
        <v/>
      </c>
      <c r="D300" s="200" t="str">
        <f t="shared" ca="1" si="22"/>
        <v/>
      </c>
      <c r="E300" s="175" t="str">
        <f t="shared" ca="1" si="23"/>
        <v/>
      </c>
      <c r="F300" s="200" t="str">
        <f t="shared" ca="1" si="24"/>
        <v/>
      </c>
      <c r="G300" s="200" t="str">
        <f t="shared" ca="1" si="25"/>
        <v/>
      </c>
      <c r="H300" s="200" t="str">
        <f ca="1">IF(A300&lt;&gt;"",INDIRECT(ADDRESS(MATCH(I300,CatCoverage!D:D,0),2,1,1,"CatCoverage")),"")</f>
        <v/>
      </c>
      <c r="I300" s="200" t="str">
        <f t="shared" ca="1" si="26"/>
        <v/>
      </c>
      <c r="J300" s="200" t="str">
        <f t="shared" ca="1" si="27"/>
        <v/>
      </c>
      <c r="K300" s="200" t="str">
        <f ca="1">IF(A300&lt;&gt;"",INDIRECT(ADDRESS(MATCH(J300,CatIndDisaggrGrp!$A:$A,0),2,1,1,"CatIndDisaggrGrp")),"")</f>
        <v/>
      </c>
      <c r="L300" s="201" t="str">
        <f ca="1">IF(A300&lt;&gt;"",INDEX(CatIndDisaggrGrpValues!A:D,MATCH(DisaggCoverage!J300,CatIndDisaggrGrpValues!A:A,0)+DisaggCoverage!G300-1,4),"")</f>
        <v/>
      </c>
    </row>
    <row r="301" spans="1:12" x14ac:dyDescent="0.2">
      <c r="A301" s="199" t="str">
        <f ca="1">IF(B300=C300,IF((IFERROR(MATCH(TRUE,INDEX(OFFSET($L$3,A300,0,1,1):$L$231&lt;&gt;0,),0),""))&lt;&gt;"",(IFERROR(MATCH(TRUE,INDEX(OFFSET($L$3,A300,0,1,1):$L$231&lt;&gt;0,),0),""))+A300,""),A300)</f>
        <v/>
      </c>
      <c r="B301" s="200" t="str">
        <f t="shared" ca="1" si="20"/>
        <v/>
      </c>
      <c r="C301" s="200" t="str">
        <f t="shared" ca="1" si="21"/>
        <v/>
      </c>
      <c r="D301" s="200" t="str">
        <f t="shared" ca="1" si="22"/>
        <v/>
      </c>
      <c r="E301" s="175" t="str">
        <f t="shared" ca="1" si="23"/>
        <v/>
      </c>
      <c r="F301" s="200" t="str">
        <f t="shared" ca="1" si="24"/>
        <v/>
      </c>
      <c r="G301" s="200" t="str">
        <f t="shared" ca="1" si="25"/>
        <v/>
      </c>
      <c r="H301" s="200" t="str">
        <f ca="1">IF(A301&lt;&gt;"",INDIRECT(ADDRESS(MATCH(I301,CatCoverage!D:D,0),2,1,1,"CatCoverage")),"")</f>
        <v/>
      </c>
      <c r="I301" s="200" t="str">
        <f t="shared" ca="1" si="26"/>
        <v/>
      </c>
      <c r="J301" s="200" t="str">
        <f t="shared" ca="1" si="27"/>
        <v/>
      </c>
      <c r="K301" s="200" t="str">
        <f ca="1">IF(A301&lt;&gt;"",INDIRECT(ADDRESS(MATCH(J301,CatIndDisaggrGrp!$A:$A,0),2,1,1,"CatIndDisaggrGrp")),"")</f>
        <v/>
      </c>
      <c r="L301" s="201" t="str">
        <f ca="1">IF(A301&lt;&gt;"",INDEX(CatIndDisaggrGrpValues!A:D,MATCH(DisaggCoverage!J301,CatIndDisaggrGrpValues!A:A,0)+DisaggCoverage!G301-1,4),"")</f>
        <v/>
      </c>
    </row>
    <row r="302" spans="1:12" x14ac:dyDescent="0.2">
      <c r="A302" s="199" t="str">
        <f ca="1">IF(B301=C301,IF((IFERROR(MATCH(TRUE,INDEX(OFFSET($L$3,A301,0,1,1):$L$231&lt;&gt;0,),0),""))&lt;&gt;"",(IFERROR(MATCH(TRUE,INDEX(OFFSET($L$3,A301,0,1,1):$L$231&lt;&gt;0,),0),""))+A301,""),A301)</f>
        <v/>
      </c>
      <c r="B302" s="200" t="str">
        <f t="shared" ca="1" si="20"/>
        <v/>
      </c>
      <c r="C302" s="200" t="str">
        <f t="shared" ca="1" si="21"/>
        <v/>
      </c>
      <c r="D302" s="200" t="str">
        <f t="shared" ca="1" si="22"/>
        <v/>
      </c>
      <c r="E302" s="175" t="str">
        <f t="shared" ca="1" si="23"/>
        <v/>
      </c>
      <c r="F302" s="200" t="str">
        <f t="shared" ca="1" si="24"/>
        <v/>
      </c>
      <c r="G302" s="200" t="str">
        <f t="shared" ca="1" si="25"/>
        <v/>
      </c>
      <c r="H302" s="200" t="str">
        <f ca="1">IF(A302&lt;&gt;"",INDIRECT(ADDRESS(MATCH(I302,CatCoverage!D:D,0),2,1,1,"CatCoverage")),"")</f>
        <v/>
      </c>
      <c r="I302" s="200" t="str">
        <f t="shared" ca="1" si="26"/>
        <v/>
      </c>
      <c r="J302" s="200" t="str">
        <f t="shared" ca="1" si="27"/>
        <v/>
      </c>
      <c r="K302" s="200" t="str">
        <f ca="1">IF(A302&lt;&gt;"",INDIRECT(ADDRESS(MATCH(J302,CatIndDisaggrGrp!$A:$A,0),2,1,1,"CatIndDisaggrGrp")),"")</f>
        <v/>
      </c>
      <c r="L302" s="201" t="str">
        <f ca="1">IF(A302&lt;&gt;"",INDEX(CatIndDisaggrGrpValues!A:D,MATCH(DisaggCoverage!J302,CatIndDisaggrGrpValues!A:A,0)+DisaggCoverage!G302-1,4),"")</f>
        <v/>
      </c>
    </row>
    <row r="303" spans="1:12" x14ac:dyDescent="0.2">
      <c r="A303" s="199" t="str">
        <f ca="1">IF(B302=C302,IF((IFERROR(MATCH(TRUE,INDEX(OFFSET($L$3,A302,0,1,1):$L$231&lt;&gt;0,),0),""))&lt;&gt;"",(IFERROR(MATCH(TRUE,INDEX(OFFSET($L$3,A302,0,1,1):$L$231&lt;&gt;0,),0),""))+A302,""),A302)</f>
        <v/>
      </c>
      <c r="B303" s="200" t="str">
        <f t="shared" ca="1" si="20"/>
        <v/>
      </c>
      <c r="C303" s="200" t="str">
        <f t="shared" ca="1" si="21"/>
        <v/>
      </c>
      <c r="D303" s="200" t="str">
        <f t="shared" ca="1" si="22"/>
        <v/>
      </c>
      <c r="E303" s="175" t="str">
        <f t="shared" ca="1" si="23"/>
        <v/>
      </c>
      <c r="F303" s="200" t="str">
        <f t="shared" ca="1" si="24"/>
        <v/>
      </c>
      <c r="G303" s="200" t="str">
        <f t="shared" ca="1" si="25"/>
        <v/>
      </c>
      <c r="H303" s="200" t="str">
        <f ca="1">IF(A303&lt;&gt;"",INDIRECT(ADDRESS(MATCH(I303,CatCoverage!D:D,0),2,1,1,"CatCoverage")),"")</f>
        <v/>
      </c>
      <c r="I303" s="200" t="str">
        <f t="shared" ca="1" si="26"/>
        <v/>
      </c>
      <c r="J303" s="200" t="str">
        <f t="shared" ca="1" si="27"/>
        <v/>
      </c>
      <c r="K303" s="200" t="str">
        <f ca="1">IF(A303&lt;&gt;"",INDIRECT(ADDRESS(MATCH(J303,CatIndDisaggrGrp!$A:$A,0),2,1,1,"CatIndDisaggrGrp")),"")</f>
        <v/>
      </c>
      <c r="L303" s="201" t="str">
        <f ca="1">IF(A303&lt;&gt;"",INDEX(CatIndDisaggrGrpValues!A:D,MATCH(DisaggCoverage!J303,CatIndDisaggrGrpValues!A:A,0)+DisaggCoverage!G303-1,4),"")</f>
        <v/>
      </c>
    </row>
    <row r="304" spans="1:12" x14ac:dyDescent="0.2">
      <c r="A304" s="199" t="str">
        <f ca="1">IF(B303=C303,IF((IFERROR(MATCH(TRUE,INDEX(OFFSET($L$3,A303,0,1,1):$L$231&lt;&gt;0,),0),""))&lt;&gt;"",(IFERROR(MATCH(TRUE,INDEX(OFFSET($L$3,A303,0,1,1):$L$231&lt;&gt;0,),0),""))+A303,""),A303)</f>
        <v/>
      </c>
      <c r="B304" s="200" t="str">
        <f t="shared" ca="1" si="20"/>
        <v/>
      </c>
      <c r="C304" s="200" t="str">
        <f t="shared" ca="1" si="21"/>
        <v/>
      </c>
      <c r="D304" s="200" t="str">
        <f t="shared" ca="1" si="22"/>
        <v/>
      </c>
      <c r="E304" s="175" t="str">
        <f t="shared" ca="1" si="23"/>
        <v/>
      </c>
      <c r="F304" s="200" t="str">
        <f t="shared" ca="1" si="24"/>
        <v/>
      </c>
      <c r="G304" s="200" t="str">
        <f t="shared" ca="1" si="25"/>
        <v/>
      </c>
      <c r="H304" s="200" t="str">
        <f ca="1">IF(A304&lt;&gt;"",INDIRECT(ADDRESS(MATCH(I304,CatCoverage!D:D,0),2,1,1,"CatCoverage")),"")</f>
        <v/>
      </c>
      <c r="I304" s="200" t="str">
        <f t="shared" ca="1" si="26"/>
        <v/>
      </c>
      <c r="J304" s="200" t="str">
        <f t="shared" ca="1" si="27"/>
        <v/>
      </c>
      <c r="K304" s="200" t="str">
        <f ca="1">IF(A304&lt;&gt;"",INDIRECT(ADDRESS(MATCH(J304,CatIndDisaggrGrp!$A:$A,0),2,1,1,"CatIndDisaggrGrp")),"")</f>
        <v/>
      </c>
      <c r="L304" s="201" t="str">
        <f ca="1">IF(A304&lt;&gt;"",INDEX(CatIndDisaggrGrpValues!A:D,MATCH(DisaggCoverage!J304,CatIndDisaggrGrpValues!A:A,0)+DisaggCoverage!G304-1,4),"")</f>
        <v/>
      </c>
    </row>
    <row r="305" spans="1:12" x14ac:dyDescent="0.2">
      <c r="A305" s="199" t="str">
        <f ca="1">IF(B304=C304,IF((IFERROR(MATCH(TRUE,INDEX(OFFSET($L$3,A304,0,1,1):$L$231&lt;&gt;0,),0),""))&lt;&gt;"",(IFERROR(MATCH(TRUE,INDEX(OFFSET($L$3,A304,0,1,1):$L$231&lt;&gt;0,),0),""))+A304,""),A304)</f>
        <v/>
      </c>
      <c r="B305" s="200" t="str">
        <f t="shared" ca="1" si="20"/>
        <v/>
      </c>
      <c r="C305" s="200" t="str">
        <f t="shared" ca="1" si="21"/>
        <v/>
      </c>
      <c r="D305" s="200" t="str">
        <f t="shared" ca="1" si="22"/>
        <v/>
      </c>
      <c r="E305" s="175" t="str">
        <f t="shared" ca="1" si="23"/>
        <v/>
      </c>
      <c r="F305" s="200" t="str">
        <f t="shared" ca="1" si="24"/>
        <v/>
      </c>
      <c r="G305" s="200" t="str">
        <f t="shared" ca="1" si="25"/>
        <v/>
      </c>
      <c r="H305" s="200" t="str">
        <f ca="1">IF(A305&lt;&gt;"",INDIRECT(ADDRESS(MATCH(I305,CatCoverage!D:D,0),2,1,1,"CatCoverage")),"")</f>
        <v/>
      </c>
      <c r="I305" s="200" t="str">
        <f t="shared" ca="1" si="26"/>
        <v/>
      </c>
      <c r="J305" s="200" t="str">
        <f t="shared" ca="1" si="27"/>
        <v/>
      </c>
      <c r="K305" s="200" t="str">
        <f ca="1">IF(A305&lt;&gt;"",INDIRECT(ADDRESS(MATCH(J305,CatIndDisaggrGrp!$A:$A,0),2,1,1,"CatIndDisaggrGrp")),"")</f>
        <v/>
      </c>
      <c r="L305" s="201" t="str">
        <f ca="1">IF(A305&lt;&gt;"",INDEX(CatIndDisaggrGrpValues!A:D,MATCH(DisaggCoverage!J305,CatIndDisaggrGrpValues!A:A,0)+DisaggCoverage!G305-1,4),"")</f>
        <v/>
      </c>
    </row>
    <row r="306" spans="1:12" x14ac:dyDescent="0.2">
      <c r="A306" s="199" t="str">
        <f ca="1">IF(B305=C305,IF((IFERROR(MATCH(TRUE,INDEX(OFFSET($L$3,A305,0,1,1):$L$231&lt;&gt;0,),0),""))&lt;&gt;"",(IFERROR(MATCH(TRUE,INDEX(OFFSET($L$3,A305,0,1,1):$L$231&lt;&gt;0,),0),""))+A305,""),A305)</f>
        <v/>
      </c>
      <c r="B306" s="200" t="str">
        <f t="shared" ca="1" si="20"/>
        <v/>
      </c>
      <c r="C306" s="200" t="str">
        <f t="shared" ca="1" si="21"/>
        <v/>
      </c>
      <c r="D306" s="200" t="str">
        <f t="shared" ca="1" si="22"/>
        <v/>
      </c>
      <c r="E306" s="175" t="str">
        <f t="shared" ca="1" si="23"/>
        <v/>
      </c>
      <c r="F306" s="200" t="str">
        <f t="shared" ca="1" si="24"/>
        <v/>
      </c>
      <c r="G306" s="200" t="str">
        <f t="shared" ca="1" si="25"/>
        <v/>
      </c>
      <c r="H306" s="200" t="str">
        <f ca="1">IF(A306&lt;&gt;"",INDIRECT(ADDRESS(MATCH(I306,CatCoverage!D:D,0),2,1,1,"CatCoverage")),"")</f>
        <v/>
      </c>
      <c r="I306" s="200" t="str">
        <f t="shared" ca="1" si="26"/>
        <v/>
      </c>
      <c r="J306" s="200" t="str">
        <f t="shared" ca="1" si="27"/>
        <v/>
      </c>
      <c r="K306" s="200" t="str">
        <f ca="1">IF(A306&lt;&gt;"",INDIRECT(ADDRESS(MATCH(J306,CatIndDisaggrGrp!$A:$A,0),2,1,1,"CatIndDisaggrGrp")),"")</f>
        <v/>
      </c>
      <c r="L306" s="201" t="str">
        <f ca="1">IF(A306&lt;&gt;"",INDEX(CatIndDisaggrGrpValues!A:D,MATCH(DisaggCoverage!J306,CatIndDisaggrGrpValues!A:A,0)+DisaggCoverage!G306-1,4),"")</f>
        <v/>
      </c>
    </row>
    <row r="307" spans="1:12" x14ac:dyDescent="0.2">
      <c r="A307" s="199" t="str">
        <f ca="1">IF(B306=C306,IF((IFERROR(MATCH(TRUE,INDEX(OFFSET($L$3,A306,0,1,1):$L$231&lt;&gt;0,),0),""))&lt;&gt;"",(IFERROR(MATCH(TRUE,INDEX(OFFSET($L$3,A306,0,1,1):$L$231&lt;&gt;0,),0),""))+A306,""),A306)</f>
        <v/>
      </c>
      <c r="B307" s="200" t="str">
        <f t="shared" ca="1" si="20"/>
        <v/>
      </c>
      <c r="C307" s="200" t="str">
        <f t="shared" ca="1" si="21"/>
        <v/>
      </c>
      <c r="D307" s="200" t="str">
        <f t="shared" ca="1" si="22"/>
        <v/>
      </c>
      <c r="E307" s="175" t="str">
        <f t="shared" ca="1" si="23"/>
        <v/>
      </c>
      <c r="F307" s="200" t="str">
        <f t="shared" ca="1" si="24"/>
        <v/>
      </c>
      <c r="G307" s="200" t="str">
        <f t="shared" ca="1" si="25"/>
        <v/>
      </c>
      <c r="H307" s="200" t="str">
        <f ca="1">IF(A307&lt;&gt;"",INDIRECT(ADDRESS(MATCH(I307,CatCoverage!D:D,0),2,1,1,"CatCoverage")),"")</f>
        <v/>
      </c>
      <c r="I307" s="200" t="str">
        <f t="shared" ca="1" si="26"/>
        <v/>
      </c>
      <c r="J307" s="200" t="str">
        <f t="shared" ca="1" si="27"/>
        <v/>
      </c>
      <c r="K307" s="200" t="str">
        <f ca="1">IF(A307&lt;&gt;"",INDIRECT(ADDRESS(MATCH(J307,CatIndDisaggrGrp!$A:$A,0),2,1,1,"CatIndDisaggrGrp")),"")</f>
        <v/>
      </c>
      <c r="L307" s="201" t="str">
        <f ca="1">IF(A307&lt;&gt;"",INDEX(CatIndDisaggrGrpValues!A:D,MATCH(DisaggCoverage!J307,CatIndDisaggrGrpValues!A:A,0)+DisaggCoverage!G307-1,4),"")</f>
        <v/>
      </c>
    </row>
    <row r="308" spans="1:12" x14ac:dyDescent="0.2">
      <c r="A308" s="199" t="str">
        <f ca="1">IF(B307=C307,IF((IFERROR(MATCH(TRUE,INDEX(OFFSET($L$3,A307,0,1,1):$L$231&lt;&gt;0,),0),""))&lt;&gt;"",(IFERROR(MATCH(TRUE,INDEX(OFFSET($L$3,A307,0,1,1):$L$231&lt;&gt;0,),0),""))+A307,""),A307)</f>
        <v/>
      </c>
      <c r="B308" s="200" t="str">
        <f t="shared" ca="1" si="20"/>
        <v/>
      </c>
      <c r="C308" s="200" t="str">
        <f t="shared" ca="1" si="21"/>
        <v/>
      </c>
      <c r="D308" s="200" t="str">
        <f t="shared" ca="1" si="22"/>
        <v/>
      </c>
      <c r="E308" s="175" t="str">
        <f t="shared" ca="1" si="23"/>
        <v/>
      </c>
      <c r="F308" s="200" t="str">
        <f t="shared" ca="1" si="24"/>
        <v/>
      </c>
      <c r="G308" s="200" t="str">
        <f t="shared" ca="1" si="25"/>
        <v/>
      </c>
      <c r="H308" s="200" t="str">
        <f ca="1">IF(A308&lt;&gt;"",INDIRECT(ADDRESS(MATCH(I308,CatCoverage!D:D,0),2,1,1,"CatCoverage")),"")</f>
        <v/>
      </c>
      <c r="I308" s="200" t="str">
        <f t="shared" ca="1" si="26"/>
        <v/>
      </c>
      <c r="J308" s="200" t="str">
        <f t="shared" ca="1" si="27"/>
        <v/>
      </c>
      <c r="K308" s="200" t="str">
        <f ca="1">IF(A308&lt;&gt;"",INDIRECT(ADDRESS(MATCH(J308,CatIndDisaggrGrp!$A:$A,0),2,1,1,"CatIndDisaggrGrp")),"")</f>
        <v/>
      </c>
      <c r="L308" s="201" t="str">
        <f ca="1">IF(A308&lt;&gt;"",INDEX(CatIndDisaggrGrpValues!A:D,MATCH(DisaggCoverage!J308,CatIndDisaggrGrpValues!A:A,0)+DisaggCoverage!G308-1,4),"")</f>
        <v/>
      </c>
    </row>
    <row r="309" spans="1:12" x14ac:dyDescent="0.2">
      <c r="A309" s="199" t="str">
        <f ca="1">IF(B308=C308,IF((IFERROR(MATCH(TRUE,INDEX(OFFSET($L$3,A308,0,1,1):$L$231&lt;&gt;0,),0),""))&lt;&gt;"",(IFERROR(MATCH(TRUE,INDEX(OFFSET($L$3,A308,0,1,1):$L$231&lt;&gt;0,),0),""))+A308,""),A308)</f>
        <v/>
      </c>
      <c r="B309" s="200" t="str">
        <f t="shared" ca="1" si="20"/>
        <v/>
      </c>
      <c r="C309" s="200" t="str">
        <f t="shared" ca="1" si="21"/>
        <v/>
      </c>
      <c r="D309" s="200" t="str">
        <f t="shared" ca="1" si="22"/>
        <v/>
      </c>
      <c r="E309" s="175" t="str">
        <f t="shared" ca="1" si="23"/>
        <v/>
      </c>
      <c r="F309" s="200" t="str">
        <f t="shared" ca="1" si="24"/>
        <v/>
      </c>
      <c r="G309" s="200" t="str">
        <f t="shared" ca="1" si="25"/>
        <v/>
      </c>
      <c r="H309" s="200" t="str">
        <f ca="1">IF(A309&lt;&gt;"",INDIRECT(ADDRESS(MATCH(I309,CatCoverage!D:D,0),2,1,1,"CatCoverage")),"")</f>
        <v/>
      </c>
      <c r="I309" s="200" t="str">
        <f t="shared" ca="1" si="26"/>
        <v/>
      </c>
      <c r="J309" s="200" t="str">
        <f t="shared" ca="1" si="27"/>
        <v/>
      </c>
      <c r="K309" s="200" t="str">
        <f ca="1">IF(A309&lt;&gt;"",INDIRECT(ADDRESS(MATCH(J309,CatIndDisaggrGrp!$A:$A,0),2,1,1,"CatIndDisaggrGrp")),"")</f>
        <v/>
      </c>
      <c r="L309" s="201" t="str">
        <f ca="1">IF(A309&lt;&gt;"",INDEX(CatIndDisaggrGrpValues!A:D,MATCH(DisaggCoverage!J309,CatIndDisaggrGrpValues!A:A,0)+DisaggCoverage!G309-1,4),"")</f>
        <v/>
      </c>
    </row>
    <row r="310" spans="1:12" x14ac:dyDescent="0.2">
      <c r="A310" s="199" t="str">
        <f ca="1">IF(B309=C309,IF((IFERROR(MATCH(TRUE,INDEX(OFFSET($L$3,A309,0,1,1):$L$231&lt;&gt;0,),0),""))&lt;&gt;"",(IFERROR(MATCH(TRUE,INDEX(OFFSET($L$3,A309,0,1,1):$L$231&lt;&gt;0,),0),""))+A309,""),A309)</f>
        <v/>
      </c>
      <c r="B310" s="200" t="str">
        <f t="shared" ca="1" si="20"/>
        <v/>
      </c>
      <c r="C310" s="200" t="str">
        <f t="shared" ca="1" si="21"/>
        <v/>
      </c>
      <c r="D310" s="200" t="str">
        <f t="shared" ca="1" si="22"/>
        <v/>
      </c>
      <c r="E310" s="175" t="str">
        <f t="shared" ca="1" si="23"/>
        <v/>
      </c>
      <c r="F310" s="200" t="str">
        <f t="shared" ca="1" si="24"/>
        <v/>
      </c>
      <c r="G310" s="200" t="str">
        <f t="shared" ca="1" si="25"/>
        <v/>
      </c>
      <c r="H310" s="200" t="str">
        <f ca="1">IF(A310&lt;&gt;"",INDIRECT(ADDRESS(MATCH(I310,CatCoverage!D:D,0),2,1,1,"CatCoverage")),"")</f>
        <v/>
      </c>
      <c r="I310" s="200" t="str">
        <f t="shared" ca="1" si="26"/>
        <v/>
      </c>
      <c r="J310" s="200" t="str">
        <f t="shared" ca="1" si="27"/>
        <v/>
      </c>
      <c r="K310" s="200" t="str">
        <f ca="1">IF(A310&lt;&gt;"",INDIRECT(ADDRESS(MATCH(J310,CatIndDisaggrGrp!$A:$A,0),2,1,1,"CatIndDisaggrGrp")),"")</f>
        <v/>
      </c>
      <c r="L310" s="201" t="str">
        <f ca="1">IF(A310&lt;&gt;"",INDEX(CatIndDisaggrGrpValues!A:D,MATCH(DisaggCoverage!J310,CatIndDisaggrGrpValues!A:A,0)+DisaggCoverage!G310-1,4),"")</f>
        <v/>
      </c>
    </row>
    <row r="311" spans="1:12" x14ac:dyDescent="0.2">
      <c r="A311" s="199" t="str">
        <f ca="1">IF(B310=C310,IF((IFERROR(MATCH(TRUE,INDEX(OFFSET($L$3,A310,0,1,1):$L$231&lt;&gt;0,),0),""))&lt;&gt;"",(IFERROR(MATCH(TRUE,INDEX(OFFSET($L$3,A310,0,1,1):$L$231&lt;&gt;0,),0),""))+A310,""),A310)</f>
        <v/>
      </c>
      <c r="B311" s="200" t="str">
        <f t="shared" ca="1" si="20"/>
        <v/>
      </c>
      <c r="C311" s="200" t="str">
        <f t="shared" ca="1" si="21"/>
        <v/>
      </c>
      <c r="D311" s="200" t="str">
        <f t="shared" ca="1" si="22"/>
        <v/>
      </c>
      <c r="E311" s="175" t="str">
        <f t="shared" ca="1" si="23"/>
        <v/>
      </c>
      <c r="F311" s="200" t="str">
        <f t="shared" ca="1" si="24"/>
        <v/>
      </c>
      <c r="G311" s="200" t="str">
        <f t="shared" ca="1" si="25"/>
        <v/>
      </c>
      <c r="H311" s="200" t="str">
        <f ca="1">IF(A311&lt;&gt;"",INDIRECT(ADDRESS(MATCH(I311,CatCoverage!D:D,0),2,1,1,"CatCoverage")),"")</f>
        <v/>
      </c>
      <c r="I311" s="200" t="str">
        <f t="shared" ca="1" si="26"/>
        <v/>
      </c>
      <c r="J311" s="200" t="str">
        <f t="shared" ca="1" si="27"/>
        <v/>
      </c>
      <c r="K311" s="200" t="str">
        <f ca="1">IF(A311&lt;&gt;"",INDIRECT(ADDRESS(MATCH(J311,CatIndDisaggrGrp!$A:$A,0),2,1,1,"CatIndDisaggrGrp")),"")</f>
        <v/>
      </c>
      <c r="L311" s="201" t="str">
        <f ca="1">IF(A311&lt;&gt;"",INDEX(CatIndDisaggrGrpValues!A:D,MATCH(DisaggCoverage!J311,CatIndDisaggrGrpValues!A:A,0)+DisaggCoverage!G311-1,4),"")</f>
        <v/>
      </c>
    </row>
    <row r="312" spans="1:12" x14ac:dyDescent="0.2">
      <c r="A312" s="199" t="str">
        <f ca="1">IF(B311=C311,IF((IFERROR(MATCH(TRUE,INDEX(OFFSET($L$3,A311,0,1,1):$L$231&lt;&gt;0,),0),""))&lt;&gt;"",(IFERROR(MATCH(TRUE,INDEX(OFFSET($L$3,A311,0,1,1):$L$231&lt;&gt;0,),0),""))+A311,""),A311)</f>
        <v/>
      </c>
      <c r="B312" s="200" t="str">
        <f t="shared" ca="1" si="20"/>
        <v/>
      </c>
      <c r="C312" s="200" t="str">
        <f t="shared" ca="1" si="21"/>
        <v/>
      </c>
      <c r="D312" s="200" t="str">
        <f t="shared" ca="1" si="22"/>
        <v/>
      </c>
      <c r="E312" s="175" t="str">
        <f t="shared" ca="1" si="23"/>
        <v/>
      </c>
      <c r="F312" s="200" t="str">
        <f t="shared" ca="1" si="24"/>
        <v/>
      </c>
      <c r="G312" s="200" t="str">
        <f t="shared" ca="1" si="25"/>
        <v/>
      </c>
      <c r="H312" s="200" t="str">
        <f ca="1">IF(A312&lt;&gt;"",INDIRECT(ADDRESS(MATCH(I312,CatCoverage!D:D,0),2,1,1,"CatCoverage")),"")</f>
        <v/>
      </c>
      <c r="I312" s="200" t="str">
        <f t="shared" ca="1" si="26"/>
        <v/>
      </c>
      <c r="J312" s="200" t="str">
        <f t="shared" ca="1" si="27"/>
        <v/>
      </c>
      <c r="K312" s="200" t="str">
        <f ca="1">IF(A312&lt;&gt;"",INDIRECT(ADDRESS(MATCH(J312,CatIndDisaggrGrp!$A:$A,0),2,1,1,"CatIndDisaggrGrp")),"")</f>
        <v/>
      </c>
      <c r="L312" s="201" t="str">
        <f ca="1">IF(A312&lt;&gt;"",INDEX(CatIndDisaggrGrpValues!A:D,MATCH(DisaggCoverage!J312,CatIndDisaggrGrpValues!A:A,0)+DisaggCoverage!G312-1,4),"")</f>
        <v/>
      </c>
    </row>
    <row r="313" spans="1:12" x14ac:dyDescent="0.2">
      <c r="A313" s="199" t="str">
        <f ca="1">IF(B312=C312,IF((IFERROR(MATCH(TRUE,INDEX(OFFSET($L$3,A312,0,1,1):$L$231&lt;&gt;0,),0),""))&lt;&gt;"",(IFERROR(MATCH(TRUE,INDEX(OFFSET($L$3,A312,0,1,1):$L$231&lt;&gt;0,),0),""))+A312,""),A312)</f>
        <v/>
      </c>
      <c r="B313" s="200" t="str">
        <f t="shared" ca="1" si="20"/>
        <v/>
      </c>
      <c r="C313" s="200" t="str">
        <f t="shared" ca="1" si="21"/>
        <v/>
      </c>
      <c r="D313" s="200" t="str">
        <f t="shared" ca="1" si="22"/>
        <v/>
      </c>
      <c r="E313" s="175" t="str">
        <f t="shared" ca="1" si="23"/>
        <v/>
      </c>
      <c r="F313" s="200" t="str">
        <f t="shared" ca="1" si="24"/>
        <v/>
      </c>
      <c r="G313" s="200" t="str">
        <f t="shared" ca="1" si="25"/>
        <v/>
      </c>
      <c r="H313" s="200" t="str">
        <f ca="1">IF(A313&lt;&gt;"",INDIRECT(ADDRESS(MATCH(I313,CatCoverage!D:D,0),2,1,1,"CatCoverage")),"")</f>
        <v/>
      </c>
      <c r="I313" s="200" t="str">
        <f t="shared" ca="1" si="26"/>
        <v/>
      </c>
      <c r="J313" s="200" t="str">
        <f t="shared" ca="1" si="27"/>
        <v/>
      </c>
      <c r="K313" s="200" t="str">
        <f ca="1">IF(A313&lt;&gt;"",INDIRECT(ADDRESS(MATCH(J313,CatIndDisaggrGrp!$A:$A,0),2,1,1,"CatIndDisaggrGrp")),"")</f>
        <v/>
      </c>
      <c r="L313" s="201" t="str">
        <f ca="1">IF(A313&lt;&gt;"",INDEX(CatIndDisaggrGrpValues!A:D,MATCH(DisaggCoverage!J313,CatIndDisaggrGrpValues!A:A,0)+DisaggCoverage!G313-1,4),"")</f>
        <v/>
      </c>
    </row>
    <row r="314" spans="1:12" x14ac:dyDescent="0.2">
      <c r="A314" s="199" t="str">
        <f ca="1">IF(B313=C313,IF((IFERROR(MATCH(TRUE,INDEX(OFFSET($L$3,A313,0,1,1):$L$231&lt;&gt;0,),0),""))&lt;&gt;"",(IFERROR(MATCH(TRUE,INDEX(OFFSET($L$3,A313,0,1,1):$L$231&lt;&gt;0,),0),""))+A313,""),A313)</f>
        <v/>
      </c>
      <c r="B314" s="200" t="str">
        <f t="shared" ca="1" si="20"/>
        <v/>
      </c>
      <c r="C314" s="200" t="str">
        <f t="shared" ca="1" si="21"/>
        <v/>
      </c>
      <c r="D314" s="200" t="str">
        <f t="shared" ca="1" si="22"/>
        <v/>
      </c>
      <c r="E314" s="175" t="str">
        <f t="shared" ca="1" si="23"/>
        <v/>
      </c>
      <c r="F314" s="200" t="str">
        <f t="shared" ca="1" si="24"/>
        <v/>
      </c>
      <c r="G314" s="200" t="str">
        <f t="shared" ca="1" si="25"/>
        <v/>
      </c>
      <c r="H314" s="200" t="str">
        <f ca="1">IF(A314&lt;&gt;"",INDIRECT(ADDRESS(MATCH(I314,CatCoverage!D:D,0),2,1,1,"CatCoverage")),"")</f>
        <v/>
      </c>
      <c r="I314" s="200" t="str">
        <f t="shared" ca="1" si="26"/>
        <v/>
      </c>
      <c r="J314" s="200" t="str">
        <f t="shared" ca="1" si="27"/>
        <v/>
      </c>
      <c r="K314" s="200" t="str">
        <f ca="1">IF(A314&lt;&gt;"",INDIRECT(ADDRESS(MATCH(J314,CatIndDisaggrGrp!$A:$A,0),2,1,1,"CatIndDisaggrGrp")),"")</f>
        <v/>
      </c>
      <c r="L314" s="201" t="str">
        <f ca="1">IF(A314&lt;&gt;"",INDEX(CatIndDisaggrGrpValues!A:D,MATCH(DisaggCoverage!J314,CatIndDisaggrGrpValues!A:A,0)+DisaggCoverage!G314-1,4),"")</f>
        <v/>
      </c>
    </row>
    <row r="315" spans="1:12" x14ac:dyDescent="0.2">
      <c r="A315" s="199" t="str">
        <f ca="1">IF(B314=C314,IF((IFERROR(MATCH(TRUE,INDEX(OFFSET($L$3,A314,0,1,1):$L$231&lt;&gt;0,),0),""))&lt;&gt;"",(IFERROR(MATCH(TRUE,INDEX(OFFSET($L$3,A314,0,1,1):$L$231&lt;&gt;0,),0),""))+A314,""),A314)</f>
        <v/>
      </c>
      <c r="B315" s="200" t="str">
        <f t="shared" ca="1" si="20"/>
        <v/>
      </c>
      <c r="C315" s="200" t="str">
        <f t="shared" ca="1" si="21"/>
        <v/>
      </c>
      <c r="D315" s="200" t="str">
        <f t="shared" ca="1" si="22"/>
        <v/>
      </c>
      <c r="E315" s="175" t="str">
        <f t="shared" ca="1" si="23"/>
        <v/>
      </c>
      <c r="F315" s="200" t="str">
        <f t="shared" ca="1" si="24"/>
        <v/>
      </c>
      <c r="G315" s="200" t="str">
        <f t="shared" ca="1" si="25"/>
        <v/>
      </c>
      <c r="H315" s="200" t="str">
        <f ca="1">IF(A315&lt;&gt;"",INDIRECT(ADDRESS(MATCH(I315,CatCoverage!D:D,0),2,1,1,"CatCoverage")),"")</f>
        <v/>
      </c>
      <c r="I315" s="200" t="str">
        <f t="shared" ca="1" si="26"/>
        <v/>
      </c>
      <c r="J315" s="200" t="str">
        <f t="shared" ca="1" si="27"/>
        <v/>
      </c>
      <c r="K315" s="200" t="str">
        <f ca="1">IF(A315&lt;&gt;"",INDIRECT(ADDRESS(MATCH(J315,CatIndDisaggrGrp!$A:$A,0),2,1,1,"CatIndDisaggrGrp")),"")</f>
        <v/>
      </c>
      <c r="L315" s="201" t="str">
        <f ca="1">IF(A315&lt;&gt;"",INDEX(CatIndDisaggrGrpValues!A:D,MATCH(DisaggCoverage!J315,CatIndDisaggrGrpValues!A:A,0)+DisaggCoverage!G315-1,4),"")</f>
        <v/>
      </c>
    </row>
    <row r="316" spans="1:12" x14ac:dyDescent="0.2">
      <c r="A316" s="199" t="str">
        <f ca="1">IF(B315=C315,IF((IFERROR(MATCH(TRUE,INDEX(OFFSET($L$3,A315,0,1,1):$L$231&lt;&gt;0,),0),""))&lt;&gt;"",(IFERROR(MATCH(TRUE,INDEX(OFFSET($L$3,A315,0,1,1):$L$231&lt;&gt;0,),0),""))+A315,""),A315)</f>
        <v/>
      </c>
      <c r="B316" s="200" t="str">
        <f t="shared" ca="1" si="20"/>
        <v/>
      </c>
      <c r="C316" s="200" t="str">
        <f t="shared" ca="1" si="21"/>
        <v/>
      </c>
      <c r="D316" s="200" t="str">
        <f t="shared" ca="1" si="22"/>
        <v/>
      </c>
      <c r="E316" s="175" t="str">
        <f t="shared" ca="1" si="23"/>
        <v/>
      </c>
      <c r="F316" s="200" t="str">
        <f t="shared" ca="1" si="24"/>
        <v/>
      </c>
      <c r="G316" s="200" t="str">
        <f t="shared" ca="1" si="25"/>
        <v/>
      </c>
      <c r="H316" s="200" t="str">
        <f ca="1">IF(A316&lt;&gt;"",INDIRECT(ADDRESS(MATCH(I316,CatCoverage!D:D,0),2,1,1,"CatCoverage")),"")</f>
        <v/>
      </c>
      <c r="I316" s="200" t="str">
        <f t="shared" ca="1" si="26"/>
        <v/>
      </c>
      <c r="J316" s="200" t="str">
        <f t="shared" ca="1" si="27"/>
        <v/>
      </c>
      <c r="K316" s="200" t="str">
        <f ca="1">IF(A316&lt;&gt;"",INDIRECT(ADDRESS(MATCH(J316,CatIndDisaggrGrp!$A:$A,0),2,1,1,"CatIndDisaggrGrp")),"")</f>
        <v/>
      </c>
      <c r="L316" s="201" t="str">
        <f ca="1">IF(A316&lt;&gt;"",INDEX(CatIndDisaggrGrpValues!A:D,MATCH(DisaggCoverage!J316,CatIndDisaggrGrpValues!A:A,0)+DisaggCoverage!G316-1,4),"")</f>
        <v/>
      </c>
    </row>
    <row r="317" spans="1:12" x14ac:dyDescent="0.2">
      <c r="A317" s="199" t="str">
        <f ca="1">IF(B316=C316,IF((IFERROR(MATCH(TRUE,INDEX(OFFSET($L$3,A316,0,1,1):$L$231&lt;&gt;0,),0),""))&lt;&gt;"",(IFERROR(MATCH(TRUE,INDEX(OFFSET($L$3,A316,0,1,1):$L$231&lt;&gt;0,),0),""))+A316,""),A316)</f>
        <v/>
      </c>
      <c r="B317" s="200" t="str">
        <f t="shared" ref="B317:B380" ca="1" si="28">IF(A317&lt;&gt;"",INDEX($L$3:$L$231,A317,1),"")</f>
        <v/>
      </c>
      <c r="C317" s="200" t="str">
        <f t="shared" ref="C317:C372" ca="1" si="29">IF(B317&lt;&gt;"",IF(A317&lt;&gt;A316,1,C316+1),"")</f>
        <v/>
      </c>
      <c r="D317" s="200" t="str">
        <f t="shared" ref="D317:D372" ca="1" si="30">IF(A317&lt;&gt;"",IF(A317&lt;&gt;A316,1,IF(G316&lt;&gt;F316,D316,D316+1)),"")</f>
        <v/>
      </c>
      <c r="E317" s="175" t="str">
        <f t="shared" ref="E317:E372" ca="1" si="31">A317&amp;D317</f>
        <v/>
      </c>
      <c r="F317" s="200" t="str">
        <f t="shared" ref="F317:F372" ca="1" si="32">IF(A317&lt;&gt;"",INDEX($H$3:$K$231,A317,D317),"")</f>
        <v/>
      </c>
      <c r="G317" s="200" t="str">
        <f t="shared" ref="G317:G372" ca="1" si="33">IF(A317&lt;&gt;"",IF(E317&lt;&gt;E316,1,G316+1),"")</f>
        <v/>
      </c>
      <c r="H317" s="200" t="str">
        <f ca="1">IF(A317&lt;&gt;"",INDIRECT(ADDRESS(MATCH(I317,CatCoverage!D:D,0),2,1,1,"CatCoverage")),"")</f>
        <v/>
      </c>
      <c r="I317" s="200" t="str">
        <f t="shared" ref="I317:I372" ca="1" si="34">IF(A317&lt;&gt;"",INDEX($B$3:$B$231,A317,1),"")</f>
        <v/>
      </c>
      <c r="J317" s="200" t="str">
        <f t="shared" ref="J317:J372" ca="1" si="35">IF(A317&lt;&gt;"",INDEX($D$3:$G$231,A317,D317),"")</f>
        <v/>
      </c>
      <c r="K317" s="200" t="str">
        <f ca="1">IF(A317&lt;&gt;"",INDIRECT(ADDRESS(MATCH(J317,CatIndDisaggrGrp!$A:$A,0),2,1,1,"CatIndDisaggrGrp")),"")</f>
        <v/>
      </c>
      <c r="L317" s="201" t="str">
        <f ca="1">IF(A317&lt;&gt;"",INDEX(CatIndDisaggrGrpValues!A:D,MATCH(DisaggCoverage!J317,CatIndDisaggrGrpValues!A:A,0)+DisaggCoverage!G317-1,4),"")</f>
        <v/>
      </c>
    </row>
    <row r="318" spans="1:12" x14ac:dyDescent="0.2">
      <c r="A318" s="199" t="str">
        <f ca="1">IF(B317=C317,IF((IFERROR(MATCH(TRUE,INDEX(OFFSET($L$3,A317,0,1,1):$L$231&lt;&gt;0,),0),""))&lt;&gt;"",(IFERROR(MATCH(TRUE,INDEX(OFFSET($L$3,A317,0,1,1):$L$231&lt;&gt;0,),0),""))+A317,""),A317)</f>
        <v/>
      </c>
      <c r="B318" s="200" t="str">
        <f t="shared" ca="1" si="28"/>
        <v/>
      </c>
      <c r="C318" s="200" t="str">
        <f t="shared" ca="1" si="29"/>
        <v/>
      </c>
      <c r="D318" s="200" t="str">
        <f t="shared" ca="1" si="30"/>
        <v/>
      </c>
      <c r="E318" s="175" t="str">
        <f t="shared" ca="1" si="31"/>
        <v/>
      </c>
      <c r="F318" s="200" t="str">
        <f t="shared" ca="1" si="32"/>
        <v/>
      </c>
      <c r="G318" s="200" t="str">
        <f t="shared" ca="1" si="33"/>
        <v/>
      </c>
      <c r="H318" s="200" t="str">
        <f ca="1">IF(A318&lt;&gt;"",INDIRECT(ADDRESS(MATCH(I318,CatCoverage!D:D,0),2,1,1,"CatCoverage")),"")</f>
        <v/>
      </c>
      <c r="I318" s="200" t="str">
        <f t="shared" ca="1" si="34"/>
        <v/>
      </c>
      <c r="J318" s="200" t="str">
        <f t="shared" ca="1" si="35"/>
        <v/>
      </c>
      <c r="K318" s="200" t="str">
        <f ca="1">IF(A318&lt;&gt;"",INDIRECT(ADDRESS(MATCH(J318,CatIndDisaggrGrp!$A:$A,0),2,1,1,"CatIndDisaggrGrp")),"")</f>
        <v/>
      </c>
      <c r="L318" s="201" t="str">
        <f ca="1">IF(A318&lt;&gt;"",INDEX(CatIndDisaggrGrpValues!A:D,MATCH(DisaggCoverage!J318,CatIndDisaggrGrpValues!A:A,0)+DisaggCoverage!G318-1,4),"")</f>
        <v/>
      </c>
    </row>
    <row r="319" spans="1:12" x14ac:dyDescent="0.2">
      <c r="A319" s="199" t="str">
        <f ca="1">IF(B318=C318,IF((IFERROR(MATCH(TRUE,INDEX(OFFSET($L$3,A318,0,1,1):$L$231&lt;&gt;0,),0),""))&lt;&gt;"",(IFERROR(MATCH(TRUE,INDEX(OFFSET($L$3,A318,0,1,1):$L$231&lt;&gt;0,),0),""))+A318,""),A318)</f>
        <v/>
      </c>
      <c r="B319" s="200" t="str">
        <f t="shared" ca="1" si="28"/>
        <v/>
      </c>
      <c r="C319" s="200" t="str">
        <f t="shared" ca="1" si="29"/>
        <v/>
      </c>
      <c r="D319" s="200" t="str">
        <f t="shared" ca="1" si="30"/>
        <v/>
      </c>
      <c r="E319" s="175" t="str">
        <f t="shared" ca="1" si="31"/>
        <v/>
      </c>
      <c r="F319" s="200" t="str">
        <f t="shared" ca="1" si="32"/>
        <v/>
      </c>
      <c r="G319" s="200" t="str">
        <f t="shared" ca="1" si="33"/>
        <v/>
      </c>
      <c r="H319" s="200" t="str">
        <f ca="1">IF(A319&lt;&gt;"",INDIRECT(ADDRESS(MATCH(I319,CatCoverage!D:D,0),2,1,1,"CatCoverage")),"")</f>
        <v/>
      </c>
      <c r="I319" s="200" t="str">
        <f t="shared" ca="1" si="34"/>
        <v/>
      </c>
      <c r="J319" s="200" t="str">
        <f t="shared" ca="1" si="35"/>
        <v/>
      </c>
      <c r="K319" s="200" t="str">
        <f ca="1">IF(A319&lt;&gt;"",INDIRECT(ADDRESS(MATCH(J319,CatIndDisaggrGrp!$A:$A,0),2,1,1,"CatIndDisaggrGrp")),"")</f>
        <v/>
      </c>
      <c r="L319" s="201" t="str">
        <f ca="1">IF(A319&lt;&gt;"",INDEX(CatIndDisaggrGrpValues!A:D,MATCH(DisaggCoverage!J319,CatIndDisaggrGrpValues!A:A,0)+DisaggCoverage!G319-1,4),"")</f>
        <v/>
      </c>
    </row>
    <row r="320" spans="1:12" x14ac:dyDescent="0.2">
      <c r="A320" s="199" t="str">
        <f ca="1">IF(B319=C319,IF((IFERROR(MATCH(TRUE,INDEX(OFFSET($L$3,A319,0,1,1):$L$231&lt;&gt;0,),0),""))&lt;&gt;"",(IFERROR(MATCH(TRUE,INDEX(OFFSET($L$3,A319,0,1,1):$L$231&lt;&gt;0,),0),""))+A319,""),A319)</f>
        <v/>
      </c>
      <c r="B320" s="200" t="str">
        <f t="shared" ca="1" si="28"/>
        <v/>
      </c>
      <c r="C320" s="200" t="str">
        <f t="shared" ca="1" si="29"/>
        <v/>
      </c>
      <c r="D320" s="200" t="str">
        <f t="shared" ca="1" si="30"/>
        <v/>
      </c>
      <c r="E320" s="175" t="str">
        <f t="shared" ca="1" si="31"/>
        <v/>
      </c>
      <c r="F320" s="200" t="str">
        <f t="shared" ca="1" si="32"/>
        <v/>
      </c>
      <c r="G320" s="200" t="str">
        <f t="shared" ca="1" si="33"/>
        <v/>
      </c>
      <c r="H320" s="200" t="str">
        <f ca="1">IF(A320&lt;&gt;"",INDIRECT(ADDRESS(MATCH(I320,CatCoverage!D:D,0),2,1,1,"CatCoverage")),"")</f>
        <v/>
      </c>
      <c r="I320" s="200" t="str">
        <f t="shared" ca="1" si="34"/>
        <v/>
      </c>
      <c r="J320" s="200" t="str">
        <f t="shared" ca="1" si="35"/>
        <v/>
      </c>
      <c r="K320" s="200" t="str">
        <f ca="1">IF(A320&lt;&gt;"",INDIRECT(ADDRESS(MATCH(J320,CatIndDisaggrGrp!$A:$A,0),2,1,1,"CatIndDisaggrGrp")),"")</f>
        <v/>
      </c>
      <c r="L320" s="201" t="str">
        <f ca="1">IF(A320&lt;&gt;"",INDEX(CatIndDisaggrGrpValues!A:D,MATCH(DisaggCoverage!J320,CatIndDisaggrGrpValues!A:A,0)+DisaggCoverage!G320-1,4),"")</f>
        <v/>
      </c>
    </row>
    <row r="321" spans="1:12" x14ac:dyDescent="0.2">
      <c r="A321" s="199" t="str">
        <f ca="1">IF(B320=C320,IF((IFERROR(MATCH(TRUE,INDEX(OFFSET($L$3,A320,0,1,1):$L$231&lt;&gt;0,),0),""))&lt;&gt;"",(IFERROR(MATCH(TRUE,INDEX(OFFSET($L$3,A320,0,1,1):$L$231&lt;&gt;0,),0),""))+A320,""),A320)</f>
        <v/>
      </c>
      <c r="B321" s="200" t="str">
        <f t="shared" ca="1" si="28"/>
        <v/>
      </c>
      <c r="C321" s="200" t="str">
        <f t="shared" ca="1" si="29"/>
        <v/>
      </c>
      <c r="D321" s="200" t="str">
        <f t="shared" ca="1" si="30"/>
        <v/>
      </c>
      <c r="E321" s="175" t="str">
        <f t="shared" ca="1" si="31"/>
        <v/>
      </c>
      <c r="F321" s="200" t="str">
        <f t="shared" ca="1" si="32"/>
        <v/>
      </c>
      <c r="G321" s="200" t="str">
        <f t="shared" ca="1" si="33"/>
        <v/>
      </c>
      <c r="H321" s="200" t="str">
        <f ca="1">IF(A321&lt;&gt;"",INDIRECT(ADDRESS(MATCH(I321,CatCoverage!D:D,0),2,1,1,"CatCoverage")),"")</f>
        <v/>
      </c>
      <c r="I321" s="200" t="str">
        <f t="shared" ca="1" si="34"/>
        <v/>
      </c>
      <c r="J321" s="200" t="str">
        <f t="shared" ca="1" si="35"/>
        <v/>
      </c>
      <c r="K321" s="200" t="str">
        <f ca="1">IF(A321&lt;&gt;"",INDIRECT(ADDRESS(MATCH(J321,CatIndDisaggrGrp!$A:$A,0),2,1,1,"CatIndDisaggrGrp")),"")</f>
        <v/>
      </c>
      <c r="L321" s="201" t="str">
        <f ca="1">IF(A321&lt;&gt;"",INDEX(CatIndDisaggrGrpValues!A:D,MATCH(DisaggCoverage!J321,CatIndDisaggrGrpValues!A:A,0)+DisaggCoverage!G321-1,4),"")</f>
        <v/>
      </c>
    </row>
    <row r="322" spans="1:12" x14ac:dyDescent="0.2">
      <c r="A322" s="199" t="str">
        <f ca="1">IF(B321=C321,IF((IFERROR(MATCH(TRUE,INDEX(OFFSET($L$3,A321,0,1,1):$L$231&lt;&gt;0,),0),""))&lt;&gt;"",(IFERROR(MATCH(TRUE,INDEX(OFFSET($L$3,A321,0,1,1):$L$231&lt;&gt;0,),0),""))+A321,""),A321)</f>
        <v/>
      </c>
      <c r="B322" s="200" t="str">
        <f t="shared" ca="1" si="28"/>
        <v/>
      </c>
      <c r="C322" s="200" t="str">
        <f t="shared" ca="1" si="29"/>
        <v/>
      </c>
      <c r="D322" s="200" t="str">
        <f t="shared" ca="1" si="30"/>
        <v/>
      </c>
      <c r="E322" s="175" t="str">
        <f t="shared" ca="1" si="31"/>
        <v/>
      </c>
      <c r="F322" s="200" t="str">
        <f t="shared" ca="1" si="32"/>
        <v/>
      </c>
      <c r="G322" s="200" t="str">
        <f t="shared" ca="1" si="33"/>
        <v/>
      </c>
      <c r="H322" s="200" t="str">
        <f ca="1">IF(A322&lt;&gt;"",INDIRECT(ADDRESS(MATCH(I322,CatCoverage!D:D,0),2,1,1,"CatCoverage")),"")</f>
        <v/>
      </c>
      <c r="I322" s="200" t="str">
        <f t="shared" ca="1" si="34"/>
        <v/>
      </c>
      <c r="J322" s="200" t="str">
        <f t="shared" ca="1" si="35"/>
        <v/>
      </c>
      <c r="K322" s="200" t="str">
        <f ca="1">IF(A322&lt;&gt;"",INDIRECT(ADDRESS(MATCH(J322,CatIndDisaggrGrp!$A:$A,0),2,1,1,"CatIndDisaggrGrp")),"")</f>
        <v/>
      </c>
      <c r="L322" s="201" t="str">
        <f ca="1">IF(A322&lt;&gt;"",INDEX(CatIndDisaggrGrpValues!A:D,MATCH(DisaggCoverage!J322,CatIndDisaggrGrpValues!A:A,0)+DisaggCoverage!G322-1,4),"")</f>
        <v/>
      </c>
    </row>
    <row r="323" spans="1:12" x14ac:dyDescent="0.2">
      <c r="A323" s="199" t="str">
        <f ca="1">IF(B322=C322,IF((IFERROR(MATCH(TRUE,INDEX(OFFSET($L$3,A322,0,1,1):$L$231&lt;&gt;0,),0),""))&lt;&gt;"",(IFERROR(MATCH(TRUE,INDEX(OFFSET($L$3,A322,0,1,1):$L$231&lt;&gt;0,),0),""))+A322,""),A322)</f>
        <v/>
      </c>
      <c r="B323" s="200" t="str">
        <f t="shared" ca="1" si="28"/>
        <v/>
      </c>
      <c r="C323" s="200" t="str">
        <f t="shared" ca="1" si="29"/>
        <v/>
      </c>
      <c r="D323" s="200" t="str">
        <f t="shared" ca="1" si="30"/>
        <v/>
      </c>
      <c r="E323" s="175" t="str">
        <f t="shared" ca="1" si="31"/>
        <v/>
      </c>
      <c r="F323" s="200" t="str">
        <f t="shared" ca="1" si="32"/>
        <v/>
      </c>
      <c r="G323" s="200" t="str">
        <f t="shared" ca="1" si="33"/>
        <v/>
      </c>
      <c r="H323" s="200" t="str">
        <f ca="1">IF(A323&lt;&gt;"",INDIRECT(ADDRESS(MATCH(I323,CatCoverage!D:D,0),2,1,1,"CatCoverage")),"")</f>
        <v/>
      </c>
      <c r="I323" s="200" t="str">
        <f t="shared" ca="1" si="34"/>
        <v/>
      </c>
      <c r="J323" s="200" t="str">
        <f t="shared" ca="1" si="35"/>
        <v/>
      </c>
      <c r="K323" s="200" t="str">
        <f ca="1">IF(A323&lt;&gt;"",INDIRECT(ADDRESS(MATCH(J323,CatIndDisaggrGrp!$A:$A,0),2,1,1,"CatIndDisaggrGrp")),"")</f>
        <v/>
      </c>
      <c r="L323" s="201" t="str">
        <f ca="1">IF(A323&lt;&gt;"",INDEX(CatIndDisaggrGrpValues!A:D,MATCH(DisaggCoverage!J323,CatIndDisaggrGrpValues!A:A,0)+DisaggCoverage!G323-1,4),"")</f>
        <v/>
      </c>
    </row>
    <row r="324" spans="1:12" x14ac:dyDescent="0.2">
      <c r="A324" s="199" t="str">
        <f ca="1">IF(B323=C323,IF((IFERROR(MATCH(TRUE,INDEX(OFFSET($L$3,A323,0,1,1):$L$231&lt;&gt;0,),0),""))&lt;&gt;"",(IFERROR(MATCH(TRUE,INDEX(OFFSET($L$3,A323,0,1,1):$L$231&lt;&gt;0,),0),""))+A323,""),A323)</f>
        <v/>
      </c>
      <c r="B324" s="200" t="str">
        <f t="shared" ca="1" si="28"/>
        <v/>
      </c>
      <c r="C324" s="200" t="str">
        <f t="shared" ca="1" si="29"/>
        <v/>
      </c>
      <c r="D324" s="200" t="str">
        <f t="shared" ca="1" si="30"/>
        <v/>
      </c>
      <c r="E324" s="175" t="str">
        <f t="shared" ca="1" si="31"/>
        <v/>
      </c>
      <c r="F324" s="200" t="str">
        <f t="shared" ca="1" si="32"/>
        <v/>
      </c>
      <c r="G324" s="200" t="str">
        <f t="shared" ca="1" si="33"/>
        <v/>
      </c>
      <c r="H324" s="200" t="str">
        <f ca="1">IF(A324&lt;&gt;"",INDIRECT(ADDRESS(MATCH(I324,CatCoverage!D:D,0),2,1,1,"CatCoverage")),"")</f>
        <v/>
      </c>
      <c r="I324" s="200" t="str">
        <f t="shared" ca="1" si="34"/>
        <v/>
      </c>
      <c r="J324" s="200" t="str">
        <f t="shared" ca="1" si="35"/>
        <v/>
      </c>
      <c r="K324" s="200" t="str">
        <f ca="1">IF(A324&lt;&gt;"",INDIRECT(ADDRESS(MATCH(J324,CatIndDisaggrGrp!$A:$A,0),2,1,1,"CatIndDisaggrGrp")),"")</f>
        <v/>
      </c>
      <c r="L324" s="201" t="str">
        <f ca="1">IF(A324&lt;&gt;"",INDEX(CatIndDisaggrGrpValues!A:D,MATCH(DisaggCoverage!J324,CatIndDisaggrGrpValues!A:A,0)+DisaggCoverage!G324-1,4),"")</f>
        <v/>
      </c>
    </row>
    <row r="325" spans="1:12" x14ac:dyDescent="0.2">
      <c r="A325" s="199" t="str">
        <f ca="1">IF(B324=C324,IF((IFERROR(MATCH(TRUE,INDEX(OFFSET($L$3,A324,0,1,1):$L$231&lt;&gt;0,),0),""))&lt;&gt;"",(IFERROR(MATCH(TRUE,INDEX(OFFSET($L$3,A324,0,1,1):$L$231&lt;&gt;0,),0),""))+A324,""),A324)</f>
        <v/>
      </c>
      <c r="B325" s="200" t="str">
        <f t="shared" ca="1" si="28"/>
        <v/>
      </c>
      <c r="C325" s="200" t="str">
        <f t="shared" ca="1" si="29"/>
        <v/>
      </c>
      <c r="D325" s="200" t="str">
        <f t="shared" ca="1" si="30"/>
        <v/>
      </c>
      <c r="E325" s="175" t="str">
        <f t="shared" ca="1" si="31"/>
        <v/>
      </c>
      <c r="F325" s="200" t="str">
        <f t="shared" ca="1" si="32"/>
        <v/>
      </c>
      <c r="G325" s="200" t="str">
        <f t="shared" ca="1" si="33"/>
        <v/>
      </c>
      <c r="H325" s="200" t="str">
        <f ca="1">IF(A325&lt;&gt;"",INDIRECT(ADDRESS(MATCH(I325,CatCoverage!D:D,0),2,1,1,"CatCoverage")),"")</f>
        <v/>
      </c>
      <c r="I325" s="200" t="str">
        <f t="shared" ca="1" si="34"/>
        <v/>
      </c>
      <c r="J325" s="200" t="str">
        <f t="shared" ca="1" si="35"/>
        <v/>
      </c>
      <c r="K325" s="200" t="str">
        <f ca="1">IF(A325&lt;&gt;"",INDIRECT(ADDRESS(MATCH(J325,CatIndDisaggrGrp!$A:$A,0),2,1,1,"CatIndDisaggrGrp")),"")</f>
        <v/>
      </c>
      <c r="L325" s="201" t="str">
        <f ca="1">IF(A325&lt;&gt;"",INDEX(CatIndDisaggrGrpValues!A:D,MATCH(DisaggCoverage!J325,CatIndDisaggrGrpValues!A:A,0)+DisaggCoverage!G325-1,4),"")</f>
        <v/>
      </c>
    </row>
    <row r="326" spans="1:12" x14ac:dyDescent="0.2">
      <c r="A326" s="199" t="str">
        <f ca="1">IF(B325=C325,IF((IFERROR(MATCH(TRUE,INDEX(OFFSET($L$3,A325,0,1,1):$L$231&lt;&gt;0,),0),""))&lt;&gt;"",(IFERROR(MATCH(TRUE,INDEX(OFFSET($L$3,A325,0,1,1):$L$231&lt;&gt;0,),0),""))+A325,""),A325)</f>
        <v/>
      </c>
      <c r="B326" s="200" t="str">
        <f t="shared" ca="1" si="28"/>
        <v/>
      </c>
      <c r="C326" s="200" t="str">
        <f t="shared" ca="1" si="29"/>
        <v/>
      </c>
      <c r="D326" s="200" t="str">
        <f t="shared" ca="1" si="30"/>
        <v/>
      </c>
      <c r="E326" s="175" t="str">
        <f t="shared" ca="1" si="31"/>
        <v/>
      </c>
      <c r="F326" s="200" t="str">
        <f t="shared" ca="1" si="32"/>
        <v/>
      </c>
      <c r="G326" s="200" t="str">
        <f t="shared" ca="1" si="33"/>
        <v/>
      </c>
      <c r="H326" s="200" t="str">
        <f ca="1">IF(A326&lt;&gt;"",INDIRECT(ADDRESS(MATCH(I326,CatCoverage!D:D,0),2,1,1,"CatCoverage")),"")</f>
        <v/>
      </c>
      <c r="I326" s="200" t="str">
        <f t="shared" ca="1" si="34"/>
        <v/>
      </c>
      <c r="J326" s="200" t="str">
        <f t="shared" ca="1" si="35"/>
        <v/>
      </c>
      <c r="K326" s="200" t="str">
        <f ca="1">IF(A326&lt;&gt;"",INDIRECT(ADDRESS(MATCH(J326,CatIndDisaggrGrp!$A:$A,0),2,1,1,"CatIndDisaggrGrp")),"")</f>
        <v/>
      </c>
      <c r="L326" s="201" t="str">
        <f ca="1">IF(A326&lt;&gt;"",INDEX(CatIndDisaggrGrpValues!A:D,MATCH(DisaggCoverage!J326,CatIndDisaggrGrpValues!A:A,0)+DisaggCoverage!G326-1,4),"")</f>
        <v/>
      </c>
    </row>
    <row r="327" spans="1:12" x14ac:dyDescent="0.2">
      <c r="A327" s="199" t="str">
        <f ca="1">IF(B326=C326,IF((IFERROR(MATCH(TRUE,INDEX(OFFSET($L$3,A326,0,1,1):$L$231&lt;&gt;0,),0),""))&lt;&gt;"",(IFERROR(MATCH(TRUE,INDEX(OFFSET($L$3,A326,0,1,1):$L$231&lt;&gt;0,),0),""))+A326,""),A326)</f>
        <v/>
      </c>
      <c r="B327" s="200" t="str">
        <f t="shared" ca="1" si="28"/>
        <v/>
      </c>
      <c r="C327" s="200" t="str">
        <f t="shared" ca="1" si="29"/>
        <v/>
      </c>
      <c r="D327" s="200" t="str">
        <f t="shared" ca="1" si="30"/>
        <v/>
      </c>
      <c r="E327" s="175" t="str">
        <f t="shared" ca="1" si="31"/>
        <v/>
      </c>
      <c r="F327" s="200" t="str">
        <f t="shared" ca="1" si="32"/>
        <v/>
      </c>
      <c r="G327" s="200" t="str">
        <f t="shared" ca="1" si="33"/>
        <v/>
      </c>
      <c r="H327" s="200" t="str">
        <f ca="1">IF(A327&lt;&gt;"",INDIRECT(ADDRESS(MATCH(I327,CatCoverage!D:D,0),2,1,1,"CatCoverage")),"")</f>
        <v/>
      </c>
      <c r="I327" s="200" t="str">
        <f t="shared" ca="1" si="34"/>
        <v/>
      </c>
      <c r="J327" s="200" t="str">
        <f t="shared" ca="1" si="35"/>
        <v/>
      </c>
      <c r="K327" s="200" t="str">
        <f ca="1">IF(A327&lt;&gt;"",INDIRECT(ADDRESS(MATCH(J327,CatIndDisaggrGrp!$A:$A,0),2,1,1,"CatIndDisaggrGrp")),"")</f>
        <v/>
      </c>
      <c r="L327" s="201" t="str">
        <f ca="1">IF(A327&lt;&gt;"",INDEX(CatIndDisaggrGrpValues!A:D,MATCH(DisaggCoverage!J327,CatIndDisaggrGrpValues!A:A,0)+DisaggCoverage!G327-1,4),"")</f>
        <v/>
      </c>
    </row>
    <row r="328" spans="1:12" x14ac:dyDescent="0.2">
      <c r="A328" s="199" t="str">
        <f ca="1">IF(B327=C327,IF((IFERROR(MATCH(TRUE,INDEX(OFFSET($L$3,A327,0,1,1):$L$231&lt;&gt;0,),0),""))&lt;&gt;"",(IFERROR(MATCH(TRUE,INDEX(OFFSET($L$3,A327,0,1,1):$L$231&lt;&gt;0,),0),""))+A327,""),A327)</f>
        <v/>
      </c>
      <c r="B328" s="200" t="str">
        <f t="shared" ca="1" si="28"/>
        <v/>
      </c>
      <c r="C328" s="200" t="str">
        <f t="shared" ca="1" si="29"/>
        <v/>
      </c>
      <c r="D328" s="200" t="str">
        <f t="shared" ca="1" si="30"/>
        <v/>
      </c>
      <c r="E328" s="175" t="str">
        <f t="shared" ca="1" si="31"/>
        <v/>
      </c>
      <c r="F328" s="200" t="str">
        <f t="shared" ca="1" si="32"/>
        <v/>
      </c>
      <c r="G328" s="200" t="str">
        <f t="shared" ca="1" si="33"/>
        <v/>
      </c>
      <c r="H328" s="200" t="str">
        <f ca="1">IF(A328&lt;&gt;"",INDIRECT(ADDRESS(MATCH(I328,CatCoverage!D:D,0),2,1,1,"CatCoverage")),"")</f>
        <v/>
      </c>
      <c r="I328" s="200" t="str">
        <f t="shared" ca="1" si="34"/>
        <v/>
      </c>
      <c r="J328" s="200" t="str">
        <f t="shared" ca="1" si="35"/>
        <v/>
      </c>
      <c r="K328" s="200" t="str">
        <f ca="1">IF(A328&lt;&gt;"",INDIRECT(ADDRESS(MATCH(J328,CatIndDisaggrGrp!$A:$A,0),2,1,1,"CatIndDisaggrGrp")),"")</f>
        <v/>
      </c>
      <c r="L328" s="201" t="str">
        <f ca="1">IF(A328&lt;&gt;"",INDEX(CatIndDisaggrGrpValues!A:D,MATCH(DisaggCoverage!J328,CatIndDisaggrGrpValues!A:A,0)+DisaggCoverage!G328-1,4),"")</f>
        <v/>
      </c>
    </row>
    <row r="329" spans="1:12" x14ac:dyDescent="0.2">
      <c r="A329" s="199" t="str">
        <f ca="1">IF(B328=C328,IF((IFERROR(MATCH(TRUE,INDEX(OFFSET($L$3,A328,0,1,1):$L$231&lt;&gt;0,),0),""))&lt;&gt;"",(IFERROR(MATCH(TRUE,INDEX(OFFSET($L$3,A328,0,1,1):$L$231&lt;&gt;0,),0),""))+A328,""),A328)</f>
        <v/>
      </c>
      <c r="B329" s="200" t="str">
        <f t="shared" ca="1" si="28"/>
        <v/>
      </c>
      <c r="C329" s="200" t="str">
        <f t="shared" ca="1" si="29"/>
        <v/>
      </c>
      <c r="D329" s="200" t="str">
        <f t="shared" ca="1" si="30"/>
        <v/>
      </c>
      <c r="E329" s="175" t="str">
        <f t="shared" ca="1" si="31"/>
        <v/>
      </c>
      <c r="F329" s="200" t="str">
        <f t="shared" ca="1" si="32"/>
        <v/>
      </c>
      <c r="G329" s="200" t="str">
        <f t="shared" ca="1" si="33"/>
        <v/>
      </c>
      <c r="H329" s="200" t="str">
        <f ca="1">IF(A329&lt;&gt;"",INDIRECT(ADDRESS(MATCH(I329,CatCoverage!D:D,0),2,1,1,"CatCoverage")),"")</f>
        <v/>
      </c>
      <c r="I329" s="200" t="str">
        <f t="shared" ca="1" si="34"/>
        <v/>
      </c>
      <c r="J329" s="200" t="str">
        <f t="shared" ca="1" si="35"/>
        <v/>
      </c>
      <c r="K329" s="200" t="str">
        <f ca="1">IF(A329&lt;&gt;"",INDIRECT(ADDRESS(MATCH(J329,CatIndDisaggrGrp!$A:$A,0),2,1,1,"CatIndDisaggrGrp")),"")</f>
        <v/>
      </c>
      <c r="L329" s="201" t="str">
        <f ca="1">IF(A329&lt;&gt;"",INDEX(CatIndDisaggrGrpValues!A:D,MATCH(DisaggCoverage!J329,CatIndDisaggrGrpValues!A:A,0)+DisaggCoverage!G329-1,4),"")</f>
        <v/>
      </c>
    </row>
    <row r="330" spans="1:12" x14ac:dyDescent="0.2">
      <c r="A330" s="199" t="str">
        <f ca="1">IF(B329=C329,IF((IFERROR(MATCH(TRUE,INDEX(OFFSET($L$3,A329,0,1,1):$L$231&lt;&gt;0,),0),""))&lt;&gt;"",(IFERROR(MATCH(TRUE,INDEX(OFFSET($L$3,A329,0,1,1):$L$231&lt;&gt;0,),0),""))+A329,""),A329)</f>
        <v/>
      </c>
      <c r="B330" s="200" t="str">
        <f t="shared" ca="1" si="28"/>
        <v/>
      </c>
      <c r="C330" s="200" t="str">
        <f t="shared" ca="1" si="29"/>
        <v/>
      </c>
      <c r="D330" s="200" t="str">
        <f t="shared" ca="1" si="30"/>
        <v/>
      </c>
      <c r="E330" s="175" t="str">
        <f t="shared" ca="1" si="31"/>
        <v/>
      </c>
      <c r="F330" s="200" t="str">
        <f t="shared" ca="1" si="32"/>
        <v/>
      </c>
      <c r="G330" s="200" t="str">
        <f t="shared" ca="1" si="33"/>
        <v/>
      </c>
      <c r="H330" s="200" t="str">
        <f ca="1">IF(A330&lt;&gt;"",INDIRECT(ADDRESS(MATCH(I330,CatCoverage!D:D,0),2,1,1,"CatCoverage")),"")</f>
        <v/>
      </c>
      <c r="I330" s="200" t="str">
        <f t="shared" ca="1" si="34"/>
        <v/>
      </c>
      <c r="J330" s="200" t="str">
        <f t="shared" ca="1" si="35"/>
        <v/>
      </c>
      <c r="K330" s="200" t="str">
        <f ca="1">IF(A330&lt;&gt;"",INDIRECT(ADDRESS(MATCH(J330,CatIndDisaggrGrp!$A:$A,0),2,1,1,"CatIndDisaggrGrp")),"")</f>
        <v/>
      </c>
      <c r="L330" s="201" t="str">
        <f ca="1">IF(A330&lt;&gt;"",INDEX(CatIndDisaggrGrpValues!A:D,MATCH(DisaggCoverage!J330,CatIndDisaggrGrpValues!A:A,0)+DisaggCoverage!G330-1,4),"")</f>
        <v/>
      </c>
    </row>
    <row r="331" spans="1:12" x14ac:dyDescent="0.2">
      <c r="A331" s="199" t="str">
        <f ca="1">IF(B330=C330,IF((IFERROR(MATCH(TRUE,INDEX(OFFSET($L$3,A330,0,1,1):$L$231&lt;&gt;0,),0),""))&lt;&gt;"",(IFERROR(MATCH(TRUE,INDEX(OFFSET($L$3,A330,0,1,1):$L$231&lt;&gt;0,),0),""))+A330,""),A330)</f>
        <v/>
      </c>
      <c r="B331" s="200" t="str">
        <f t="shared" ca="1" si="28"/>
        <v/>
      </c>
      <c r="C331" s="200" t="str">
        <f t="shared" ca="1" si="29"/>
        <v/>
      </c>
      <c r="D331" s="200" t="str">
        <f t="shared" ca="1" si="30"/>
        <v/>
      </c>
      <c r="E331" s="175" t="str">
        <f t="shared" ca="1" si="31"/>
        <v/>
      </c>
      <c r="F331" s="200" t="str">
        <f t="shared" ca="1" si="32"/>
        <v/>
      </c>
      <c r="G331" s="200" t="str">
        <f t="shared" ca="1" si="33"/>
        <v/>
      </c>
      <c r="H331" s="200" t="str">
        <f ca="1">IF(A331&lt;&gt;"",INDIRECT(ADDRESS(MATCH(I331,CatCoverage!D:D,0),2,1,1,"CatCoverage")),"")</f>
        <v/>
      </c>
      <c r="I331" s="200" t="str">
        <f t="shared" ca="1" si="34"/>
        <v/>
      </c>
      <c r="J331" s="200" t="str">
        <f t="shared" ca="1" si="35"/>
        <v/>
      </c>
      <c r="K331" s="200" t="str">
        <f ca="1">IF(A331&lt;&gt;"",INDIRECT(ADDRESS(MATCH(J331,CatIndDisaggrGrp!$A:$A,0),2,1,1,"CatIndDisaggrGrp")),"")</f>
        <v/>
      </c>
      <c r="L331" s="201" t="str">
        <f ca="1">IF(A331&lt;&gt;"",INDEX(CatIndDisaggrGrpValues!A:D,MATCH(DisaggCoverage!J331,CatIndDisaggrGrpValues!A:A,0)+DisaggCoverage!G331-1,4),"")</f>
        <v/>
      </c>
    </row>
    <row r="332" spans="1:12" x14ac:dyDescent="0.2">
      <c r="A332" s="199" t="str">
        <f ca="1">IF(B331=C331,IF((IFERROR(MATCH(TRUE,INDEX(OFFSET($L$3,A331,0,1,1):$L$231&lt;&gt;0,),0),""))&lt;&gt;"",(IFERROR(MATCH(TRUE,INDEX(OFFSET($L$3,A331,0,1,1):$L$231&lt;&gt;0,),0),""))+A331,""),A331)</f>
        <v/>
      </c>
      <c r="B332" s="200" t="str">
        <f t="shared" ca="1" si="28"/>
        <v/>
      </c>
      <c r="C332" s="200" t="str">
        <f t="shared" ca="1" si="29"/>
        <v/>
      </c>
      <c r="D332" s="200" t="str">
        <f t="shared" ca="1" si="30"/>
        <v/>
      </c>
      <c r="E332" s="175" t="str">
        <f t="shared" ca="1" si="31"/>
        <v/>
      </c>
      <c r="F332" s="200" t="str">
        <f t="shared" ca="1" si="32"/>
        <v/>
      </c>
      <c r="G332" s="200" t="str">
        <f t="shared" ca="1" si="33"/>
        <v/>
      </c>
      <c r="H332" s="200" t="str">
        <f ca="1">IF(A332&lt;&gt;"",INDIRECT(ADDRESS(MATCH(I332,CatCoverage!D:D,0),2,1,1,"CatCoverage")),"")</f>
        <v/>
      </c>
      <c r="I332" s="200" t="str">
        <f t="shared" ca="1" si="34"/>
        <v/>
      </c>
      <c r="J332" s="200" t="str">
        <f t="shared" ca="1" si="35"/>
        <v/>
      </c>
      <c r="K332" s="200" t="str">
        <f ca="1">IF(A332&lt;&gt;"",INDIRECT(ADDRESS(MATCH(J332,CatIndDisaggrGrp!$A:$A,0),2,1,1,"CatIndDisaggrGrp")),"")</f>
        <v/>
      </c>
      <c r="L332" s="201" t="str">
        <f ca="1">IF(A332&lt;&gt;"",INDEX(CatIndDisaggrGrpValues!A:D,MATCH(DisaggCoverage!J332,CatIndDisaggrGrpValues!A:A,0)+DisaggCoverage!G332-1,4),"")</f>
        <v/>
      </c>
    </row>
    <row r="333" spans="1:12" x14ac:dyDescent="0.2">
      <c r="A333" s="199" t="str">
        <f ca="1">IF(B332=C332,IF((IFERROR(MATCH(TRUE,INDEX(OFFSET($L$3,A332,0,1,1):$L$231&lt;&gt;0,),0),""))&lt;&gt;"",(IFERROR(MATCH(TRUE,INDEX(OFFSET($L$3,A332,0,1,1):$L$231&lt;&gt;0,),0),""))+A332,""),A332)</f>
        <v/>
      </c>
      <c r="B333" s="200" t="str">
        <f t="shared" ca="1" si="28"/>
        <v/>
      </c>
      <c r="C333" s="200" t="str">
        <f t="shared" ca="1" si="29"/>
        <v/>
      </c>
      <c r="D333" s="200" t="str">
        <f t="shared" ca="1" si="30"/>
        <v/>
      </c>
      <c r="E333" s="175" t="str">
        <f t="shared" ca="1" si="31"/>
        <v/>
      </c>
      <c r="F333" s="200" t="str">
        <f t="shared" ca="1" si="32"/>
        <v/>
      </c>
      <c r="G333" s="200" t="str">
        <f t="shared" ca="1" si="33"/>
        <v/>
      </c>
      <c r="H333" s="200" t="str">
        <f ca="1">IF(A333&lt;&gt;"",INDIRECT(ADDRESS(MATCH(I333,CatCoverage!D:D,0),2,1,1,"CatCoverage")),"")</f>
        <v/>
      </c>
      <c r="I333" s="200" t="str">
        <f t="shared" ca="1" si="34"/>
        <v/>
      </c>
      <c r="J333" s="200" t="str">
        <f t="shared" ca="1" si="35"/>
        <v/>
      </c>
      <c r="K333" s="200" t="str">
        <f ca="1">IF(A333&lt;&gt;"",INDIRECT(ADDRESS(MATCH(J333,CatIndDisaggrGrp!$A:$A,0),2,1,1,"CatIndDisaggrGrp")),"")</f>
        <v/>
      </c>
      <c r="L333" s="201" t="str">
        <f ca="1">IF(A333&lt;&gt;"",INDEX(CatIndDisaggrGrpValues!A:D,MATCH(DisaggCoverage!J333,CatIndDisaggrGrpValues!A:A,0)+DisaggCoverage!G333-1,4),"")</f>
        <v/>
      </c>
    </row>
    <row r="334" spans="1:12" x14ac:dyDescent="0.2">
      <c r="A334" s="199" t="str">
        <f ca="1">IF(B333=C333,IF((IFERROR(MATCH(TRUE,INDEX(OFFSET($L$3,A333,0,1,1):$L$231&lt;&gt;0,),0),""))&lt;&gt;"",(IFERROR(MATCH(TRUE,INDEX(OFFSET($L$3,A333,0,1,1):$L$231&lt;&gt;0,),0),""))+A333,""),A333)</f>
        <v/>
      </c>
      <c r="B334" s="200" t="str">
        <f t="shared" ca="1" si="28"/>
        <v/>
      </c>
      <c r="C334" s="200" t="str">
        <f t="shared" ca="1" si="29"/>
        <v/>
      </c>
      <c r="D334" s="200" t="str">
        <f t="shared" ca="1" si="30"/>
        <v/>
      </c>
      <c r="E334" s="175" t="str">
        <f t="shared" ca="1" si="31"/>
        <v/>
      </c>
      <c r="F334" s="200" t="str">
        <f t="shared" ca="1" si="32"/>
        <v/>
      </c>
      <c r="G334" s="200" t="str">
        <f t="shared" ca="1" si="33"/>
        <v/>
      </c>
      <c r="H334" s="200" t="str">
        <f ca="1">IF(A334&lt;&gt;"",INDIRECT(ADDRESS(MATCH(I334,CatCoverage!D:D,0),2,1,1,"CatCoverage")),"")</f>
        <v/>
      </c>
      <c r="I334" s="200" t="str">
        <f t="shared" ca="1" si="34"/>
        <v/>
      </c>
      <c r="J334" s="200" t="str">
        <f t="shared" ca="1" si="35"/>
        <v/>
      </c>
      <c r="K334" s="200" t="str">
        <f ca="1">IF(A334&lt;&gt;"",INDIRECT(ADDRESS(MATCH(J334,CatIndDisaggrGrp!$A:$A,0),2,1,1,"CatIndDisaggrGrp")),"")</f>
        <v/>
      </c>
      <c r="L334" s="201" t="str">
        <f ca="1">IF(A334&lt;&gt;"",INDEX(CatIndDisaggrGrpValues!A:D,MATCH(DisaggCoverage!J334,CatIndDisaggrGrpValues!A:A,0)+DisaggCoverage!G334-1,4),"")</f>
        <v/>
      </c>
    </row>
    <row r="335" spans="1:12" x14ac:dyDescent="0.2">
      <c r="A335" s="199" t="str">
        <f ca="1">IF(B334=C334,IF((IFERROR(MATCH(TRUE,INDEX(OFFSET($L$3,A334,0,1,1):$L$231&lt;&gt;0,),0),""))&lt;&gt;"",(IFERROR(MATCH(TRUE,INDEX(OFFSET($L$3,A334,0,1,1):$L$231&lt;&gt;0,),0),""))+A334,""),A334)</f>
        <v/>
      </c>
      <c r="B335" s="200" t="str">
        <f t="shared" ca="1" si="28"/>
        <v/>
      </c>
      <c r="C335" s="200" t="str">
        <f t="shared" ca="1" si="29"/>
        <v/>
      </c>
      <c r="D335" s="200" t="str">
        <f t="shared" ca="1" si="30"/>
        <v/>
      </c>
      <c r="E335" s="175" t="str">
        <f t="shared" ca="1" si="31"/>
        <v/>
      </c>
      <c r="F335" s="200" t="str">
        <f t="shared" ca="1" si="32"/>
        <v/>
      </c>
      <c r="G335" s="200" t="str">
        <f t="shared" ca="1" si="33"/>
        <v/>
      </c>
      <c r="H335" s="200" t="str">
        <f ca="1">IF(A335&lt;&gt;"",INDIRECT(ADDRESS(MATCH(I335,CatCoverage!D:D,0),2,1,1,"CatCoverage")),"")</f>
        <v/>
      </c>
      <c r="I335" s="200" t="str">
        <f t="shared" ca="1" si="34"/>
        <v/>
      </c>
      <c r="J335" s="200" t="str">
        <f t="shared" ca="1" si="35"/>
        <v/>
      </c>
      <c r="K335" s="200" t="str">
        <f ca="1">IF(A335&lt;&gt;"",INDIRECT(ADDRESS(MATCH(J335,CatIndDisaggrGrp!$A:$A,0),2,1,1,"CatIndDisaggrGrp")),"")</f>
        <v/>
      </c>
      <c r="L335" s="201" t="str">
        <f ca="1">IF(A335&lt;&gt;"",INDEX(CatIndDisaggrGrpValues!A:D,MATCH(DisaggCoverage!J335,CatIndDisaggrGrpValues!A:A,0)+DisaggCoverage!G335-1,4),"")</f>
        <v/>
      </c>
    </row>
    <row r="336" spans="1:12" x14ac:dyDescent="0.2">
      <c r="A336" s="199" t="str">
        <f ca="1">IF(B335=C335,IF((IFERROR(MATCH(TRUE,INDEX(OFFSET($L$3,A335,0,1,1):$L$231&lt;&gt;0,),0),""))&lt;&gt;"",(IFERROR(MATCH(TRUE,INDEX(OFFSET($L$3,A335,0,1,1):$L$231&lt;&gt;0,),0),""))+A335,""),A335)</f>
        <v/>
      </c>
      <c r="B336" s="200" t="str">
        <f t="shared" ca="1" si="28"/>
        <v/>
      </c>
      <c r="C336" s="200" t="str">
        <f t="shared" ca="1" si="29"/>
        <v/>
      </c>
      <c r="D336" s="200" t="str">
        <f t="shared" ca="1" si="30"/>
        <v/>
      </c>
      <c r="E336" s="175" t="str">
        <f t="shared" ca="1" si="31"/>
        <v/>
      </c>
      <c r="F336" s="200" t="str">
        <f t="shared" ca="1" si="32"/>
        <v/>
      </c>
      <c r="G336" s="200" t="str">
        <f t="shared" ca="1" si="33"/>
        <v/>
      </c>
      <c r="H336" s="200" t="str">
        <f ca="1">IF(A336&lt;&gt;"",INDIRECT(ADDRESS(MATCH(I336,CatCoverage!D:D,0),2,1,1,"CatCoverage")),"")</f>
        <v/>
      </c>
      <c r="I336" s="200" t="str">
        <f t="shared" ca="1" si="34"/>
        <v/>
      </c>
      <c r="J336" s="200" t="str">
        <f t="shared" ca="1" si="35"/>
        <v/>
      </c>
      <c r="K336" s="200" t="str">
        <f ca="1">IF(A336&lt;&gt;"",INDIRECT(ADDRESS(MATCH(J336,CatIndDisaggrGrp!$A:$A,0),2,1,1,"CatIndDisaggrGrp")),"")</f>
        <v/>
      </c>
      <c r="L336" s="201" t="str">
        <f ca="1">IF(A336&lt;&gt;"",INDEX(CatIndDisaggrGrpValues!A:D,MATCH(DisaggCoverage!J336,CatIndDisaggrGrpValues!A:A,0)+DisaggCoverage!G336-1,4),"")</f>
        <v/>
      </c>
    </row>
    <row r="337" spans="1:12" x14ac:dyDescent="0.2">
      <c r="A337" s="199" t="str">
        <f ca="1">IF(B336=C336,IF((IFERROR(MATCH(TRUE,INDEX(OFFSET($L$3,A336,0,1,1):$L$231&lt;&gt;0,),0),""))&lt;&gt;"",(IFERROR(MATCH(TRUE,INDEX(OFFSET($L$3,A336,0,1,1):$L$231&lt;&gt;0,),0),""))+A336,""),A336)</f>
        <v/>
      </c>
      <c r="B337" s="200" t="str">
        <f t="shared" ca="1" si="28"/>
        <v/>
      </c>
      <c r="C337" s="200" t="str">
        <f t="shared" ca="1" si="29"/>
        <v/>
      </c>
      <c r="D337" s="200" t="str">
        <f t="shared" ca="1" si="30"/>
        <v/>
      </c>
      <c r="E337" s="175" t="str">
        <f t="shared" ca="1" si="31"/>
        <v/>
      </c>
      <c r="F337" s="200" t="str">
        <f t="shared" ca="1" si="32"/>
        <v/>
      </c>
      <c r="G337" s="200" t="str">
        <f t="shared" ca="1" si="33"/>
        <v/>
      </c>
      <c r="H337" s="200" t="str">
        <f ca="1">IF(A337&lt;&gt;"",INDIRECT(ADDRESS(MATCH(I337,CatCoverage!D:D,0),2,1,1,"CatCoverage")),"")</f>
        <v/>
      </c>
      <c r="I337" s="200" t="str">
        <f t="shared" ca="1" si="34"/>
        <v/>
      </c>
      <c r="J337" s="200" t="str">
        <f t="shared" ca="1" si="35"/>
        <v/>
      </c>
      <c r="K337" s="200" t="str">
        <f ca="1">IF(A337&lt;&gt;"",INDIRECT(ADDRESS(MATCH(J337,CatIndDisaggrGrp!$A:$A,0),2,1,1,"CatIndDisaggrGrp")),"")</f>
        <v/>
      </c>
      <c r="L337" s="201" t="str">
        <f ca="1">IF(A337&lt;&gt;"",INDEX(CatIndDisaggrGrpValues!A:D,MATCH(DisaggCoverage!J337,CatIndDisaggrGrpValues!A:A,0)+DisaggCoverage!G337-1,4),"")</f>
        <v/>
      </c>
    </row>
    <row r="338" spans="1:12" x14ac:dyDescent="0.2">
      <c r="A338" s="199" t="str">
        <f ca="1">IF(B337=C337,IF((IFERROR(MATCH(TRUE,INDEX(OFFSET($L$3,A337,0,1,1):$L$231&lt;&gt;0,),0),""))&lt;&gt;"",(IFERROR(MATCH(TRUE,INDEX(OFFSET($L$3,A337,0,1,1):$L$231&lt;&gt;0,),0),""))+A337,""),A337)</f>
        <v/>
      </c>
      <c r="B338" s="200" t="str">
        <f t="shared" ca="1" si="28"/>
        <v/>
      </c>
      <c r="C338" s="200" t="str">
        <f t="shared" ca="1" si="29"/>
        <v/>
      </c>
      <c r="D338" s="200" t="str">
        <f t="shared" ca="1" si="30"/>
        <v/>
      </c>
      <c r="E338" s="175" t="str">
        <f t="shared" ca="1" si="31"/>
        <v/>
      </c>
      <c r="F338" s="200" t="str">
        <f t="shared" ca="1" si="32"/>
        <v/>
      </c>
      <c r="G338" s="200" t="str">
        <f t="shared" ca="1" si="33"/>
        <v/>
      </c>
      <c r="H338" s="200" t="str">
        <f ca="1">IF(A338&lt;&gt;"",INDIRECT(ADDRESS(MATCH(I338,CatCoverage!D:D,0),2,1,1,"CatCoverage")),"")</f>
        <v/>
      </c>
      <c r="I338" s="200" t="str">
        <f t="shared" ca="1" si="34"/>
        <v/>
      </c>
      <c r="J338" s="200" t="str">
        <f t="shared" ca="1" si="35"/>
        <v/>
      </c>
      <c r="K338" s="200" t="str">
        <f ca="1">IF(A338&lt;&gt;"",INDIRECT(ADDRESS(MATCH(J338,CatIndDisaggrGrp!$A:$A,0),2,1,1,"CatIndDisaggrGrp")),"")</f>
        <v/>
      </c>
      <c r="L338" s="201" t="str">
        <f ca="1">IF(A338&lt;&gt;"",INDEX(CatIndDisaggrGrpValues!A:D,MATCH(DisaggCoverage!J338,CatIndDisaggrGrpValues!A:A,0)+DisaggCoverage!G338-1,4),"")</f>
        <v/>
      </c>
    </row>
    <row r="339" spans="1:12" x14ac:dyDescent="0.2">
      <c r="A339" s="199" t="str">
        <f ca="1">IF(B338=C338,IF((IFERROR(MATCH(TRUE,INDEX(OFFSET($L$3,A338,0,1,1):$L$231&lt;&gt;0,),0),""))&lt;&gt;"",(IFERROR(MATCH(TRUE,INDEX(OFFSET($L$3,A338,0,1,1):$L$231&lt;&gt;0,),0),""))+A338,""),A338)</f>
        <v/>
      </c>
      <c r="B339" s="200" t="str">
        <f t="shared" ca="1" si="28"/>
        <v/>
      </c>
      <c r="C339" s="200" t="str">
        <f t="shared" ca="1" si="29"/>
        <v/>
      </c>
      <c r="D339" s="200" t="str">
        <f t="shared" ca="1" si="30"/>
        <v/>
      </c>
      <c r="E339" s="175" t="str">
        <f t="shared" ca="1" si="31"/>
        <v/>
      </c>
      <c r="F339" s="200" t="str">
        <f t="shared" ca="1" si="32"/>
        <v/>
      </c>
      <c r="G339" s="200" t="str">
        <f t="shared" ca="1" si="33"/>
        <v/>
      </c>
      <c r="H339" s="200" t="str">
        <f ca="1">IF(A339&lt;&gt;"",INDIRECT(ADDRESS(MATCH(I339,CatCoverage!D:D,0),2,1,1,"CatCoverage")),"")</f>
        <v/>
      </c>
      <c r="I339" s="200" t="str">
        <f t="shared" ca="1" si="34"/>
        <v/>
      </c>
      <c r="J339" s="200" t="str">
        <f t="shared" ca="1" si="35"/>
        <v/>
      </c>
      <c r="K339" s="200" t="str">
        <f ca="1">IF(A339&lt;&gt;"",INDIRECT(ADDRESS(MATCH(J339,CatIndDisaggrGrp!$A:$A,0),2,1,1,"CatIndDisaggrGrp")),"")</f>
        <v/>
      </c>
      <c r="L339" s="201" t="str">
        <f ca="1">IF(A339&lt;&gt;"",INDEX(CatIndDisaggrGrpValues!A:D,MATCH(DisaggCoverage!J339,CatIndDisaggrGrpValues!A:A,0)+DisaggCoverage!G339-1,4),"")</f>
        <v/>
      </c>
    </row>
    <row r="340" spans="1:12" x14ac:dyDescent="0.2">
      <c r="A340" s="199" t="str">
        <f ca="1">IF(B339=C339,IF((IFERROR(MATCH(TRUE,INDEX(OFFSET($L$3,A339,0,1,1):$L$231&lt;&gt;0,),0),""))&lt;&gt;"",(IFERROR(MATCH(TRUE,INDEX(OFFSET($L$3,A339,0,1,1):$L$231&lt;&gt;0,),0),""))+A339,""),A339)</f>
        <v/>
      </c>
      <c r="B340" s="200" t="str">
        <f t="shared" ca="1" si="28"/>
        <v/>
      </c>
      <c r="C340" s="200" t="str">
        <f t="shared" ca="1" si="29"/>
        <v/>
      </c>
      <c r="D340" s="200" t="str">
        <f t="shared" ca="1" si="30"/>
        <v/>
      </c>
      <c r="E340" s="175" t="str">
        <f t="shared" ca="1" si="31"/>
        <v/>
      </c>
      <c r="F340" s="200" t="str">
        <f t="shared" ca="1" si="32"/>
        <v/>
      </c>
      <c r="G340" s="200" t="str">
        <f t="shared" ca="1" si="33"/>
        <v/>
      </c>
      <c r="H340" s="200" t="str">
        <f ca="1">IF(A340&lt;&gt;"",INDIRECT(ADDRESS(MATCH(I340,CatCoverage!D:D,0),2,1,1,"CatCoverage")),"")</f>
        <v/>
      </c>
      <c r="I340" s="200" t="str">
        <f t="shared" ca="1" si="34"/>
        <v/>
      </c>
      <c r="J340" s="200" t="str">
        <f t="shared" ca="1" si="35"/>
        <v/>
      </c>
      <c r="K340" s="200" t="str">
        <f ca="1">IF(A340&lt;&gt;"",INDIRECT(ADDRESS(MATCH(J340,CatIndDisaggrGrp!$A:$A,0),2,1,1,"CatIndDisaggrGrp")),"")</f>
        <v/>
      </c>
      <c r="L340" s="201" t="str">
        <f ca="1">IF(A340&lt;&gt;"",INDEX(CatIndDisaggrGrpValues!A:D,MATCH(DisaggCoverage!J340,CatIndDisaggrGrpValues!A:A,0)+DisaggCoverage!G340-1,4),"")</f>
        <v/>
      </c>
    </row>
    <row r="341" spans="1:12" x14ac:dyDescent="0.2">
      <c r="A341" s="199" t="str">
        <f ca="1">IF(B340=C340,IF((IFERROR(MATCH(TRUE,INDEX(OFFSET($L$3,A340,0,1,1):$L$231&lt;&gt;0,),0),""))&lt;&gt;"",(IFERROR(MATCH(TRUE,INDEX(OFFSET($L$3,A340,0,1,1):$L$231&lt;&gt;0,),0),""))+A340,""),A340)</f>
        <v/>
      </c>
      <c r="B341" s="200" t="str">
        <f t="shared" ca="1" si="28"/>
        <v/>
      </c>
      <c r="C341" s="200" t="str">
        <f t="shared" ca="1" si="29"/>
        <v/>
      </c>
      <c r="D341" s="200" t="str">
        <f t="shared" ca="1" si="30"/>
        <v/>
      </c>
      <c r="E341" s="175" t="str">
        <f t="shared" ca="1" si="31"/>
        <v/>
      </c>
      <c r="F341" s="200" t="str">
        <f t="shared" ca="1" si="32"/>
        <v/>
      </c>
      <c r="G341" s="200" t="str">
        <f t="shared" ca="1" si="33"/>
        <v/>
      </c>
      <c r="H341" s="200" t="str">
        <f ca="1">IF(A341&lt;&gt;"",INDIRECT(ADDRESS(MATCH(I341,CatCoverage!D:D,0),2,1,1,"CatCoverage")),"")</f>
        <v/>
      </c>
      <c r="I341" s="200" t="str">
        <f t="shared" ca="1" si="34"/>
        <v/>
      </c>
      <c r="J341" s="200" t="str">
        <f t="shared" ca="1" si="35"/>
        <v/>
      </c>
      <c r="K341" s="200" t="str">
        <f ca="1">IF(A341&lt;&gt;"",INDIRECT(ADDRESS(MATCH(J341,CatIndDisaggrGrp!$A:$A,0),2,1,1,"CatIndDisaggrGrp")),"")</f>
        <v/>
      </c>
      <c r="L341" s="201" t="str">
        <f ca="1">IF(A341&lt;&gt;"",INDEX(CatIndDisaggrGrpValues!A:D,MATCH(DisaggCoverage!J341,CatIndDisaggrGrpValues!A:A,0)+DisaggCoverage!G341-1,4),"")</f>
        <v/>
      </c>
    </row>
    <row r="342" spans="1:12" x14ac:dyDescent="0.2">
      <c r="A342" s="199" t="str">
        <f ca="1">IF(B341=C341,IF((IFERROR(MATCH(TRUE,INDEX(OFFSET($L$3,A341,0,1,1):$L$231&lt;&gt;0,),0),""))&lt;&gt;"",(IFERROR(MATCH(TRUE,INDEX(OFFSET($L$3,A341,0,1,1):$L$231&lt;&gt;0,),0),""))+A341,""),A341)</f>
        <v/>
      </c>
      <c r="B342" s="200" t="str">
        <f t="shared" ca="1" si="28"/>
        <v/>
      </c>
      <c r="C342" s="200" t="str">
        <f t="shared" ca="1" si="29"/>
        <v/>
      </c>
      <c r="D342" s="200" t="str">
        <f t="shared" ca="1" si="30"/>
        <v/>
      </c>
      <c r="E342" s="175" t="str">
        <f t="shared" ca="1" si="31"/>
        <v/>
      </c>
      <c r="F342" s="200" t="str">
        <f t="shared" ca="1" si="32"/>
        <v/>
      </c>
      <c r="G342" s="200" t="str">
        <f t="shared" ca="1" si="33"/>
        <v/>
      </c>
      <c r="H342" s="200" t="str">
        <f ca="1">IF(A342&lt;&gt;"",INDIRECT(ADDRESS(MATCH(I342,CatCoverage!D:D,0),2,1,1,"CatCoverage")),"")</f>
        <v/>
      </c>
      <c r="I342" s="200" t="str">
        <f t="shared" ca="1" si="34"/>
        <v/>
      </c>
      <c r="J342" s="200" t="str">
        <f t="shared" ca="1" si="35"/>
        <v/>
      </c>
      <c r="K342" s="200" t="str">
        <f ca="1">IF(A342&lt;&gt;"",INDIRECT(ADDRESS(MATCH(J342,CatIndDisaggrGrp!$A:$A,0),2,1,1,"CatIndDisaggrGrp")),"")</f>
        <v/>
      </c>
      <c r="L342" s="201" t="str">
        <f ca="1">IF(A342&lt;&gt;"",INDEX(CatIndDisaggrGrpValues!A:D,MATCH(DisaggCoverage!J342,CatIndDisaggrGrpValues!A:A,0)+DisaggCoverage!G342-1,4),"")</f>
        <v/>
      </c>
    </row>
    <row r="343" spans="1:12" x14ac:dyDescent="0.2">
      <c r="A343" s="199" t="str">
        <f ca="1">IF(B342=C342,IF((IFERROR(MATCH(TRUE,INDEX(OFFSET($L$3,A342,0,1,1):$L$231&lt;&gt;0,),0),""))&lt;&gt;"",(IFERROR(MATCH(TRUE,INDEX(OFFSET($L$3,A342,0,1,1):$L$231&lt;&gt;0,),0),""))+A342,""),A342)</f>
        <v/>
      </c>
      <c r="B343" s="200" t="str">
        <f t="shared" ca="1" si="28"/>
        <v/>
      </c>
      <c r="C343" s="200" t="str">
        <f t="shared" ca="1" si="29"/>
        <v/>
      </c>
      <c r="D343" s="200" t="str">
        <f t="shared" ca="1" si="30"/>
        <v/>
      </c>
      <c r="E343" s="175" t="str">
        <f t="shared" ca="1" si="31"/>
        <v/>
      </c>
      <c r="F343" s="200" t="str">
        <f t="shared" ca="1" si="32"/>
        <v/>
      </c>
      <c r="G343" s="200" t="str">
        <f t="shared" ca="1" si="33"/>
        <v/>
      </c>
      <c r="H343" s="200" t="str">
        <f ca="1">IF(A343&lt;&gt;"",INDIRECT(ADDRESS(MATCH(I343,CatCoverage!D:D,0),2,1,1,"CatCoverage")),"")</f>
        <v/>
      </c>
      <c r="I343" s="200" t="str">
        <f t="shared" ca="1" si="34"/>
        <v/>
      </c>
      <c r="J343" s="200" t="str">
        <f t="shared" ca="1" si="35"/>
        <v/>
      </c>
      <c r="K343" s="200" t="str">
        <f ca="1">IF(A343&lt;&gt;"",INDIRECT(ADDRESS(MATCH(J343,CatIndDisaggrGrp!$A:$A,0),2,1,1,"CatIndDisaggrGrp")),"")</f>
        <v/>
      </c>
      <c r="L343" s="201" t="str">
        <f ca="1">IF(A343&lt;&gt;"",INDEX(CatIndDisaggrGrpValues!A:D,MATCH(DisaggCoverage!J343,CatIndDisaggrGrpValues!A:A,0)+DisaggCoverage!G343-1,4),"")</f>
        <v/>
      </c>
    </row>
    <row r="344" spans="1:12" x14ac:dyDescent="0.2">
      <c r="A344" s="199" t="str">
        <f ca="1">IF(B343=C343,IF((IFERROR(MATCH(TRUE,INDEX(OFFSET($L$3,A343,0,1,1):$L$231&lt;&gt;0,),0),""))&lt;&gt;"",(IFERROR(MATCH(TRUE,INDEX(OFFSET($L$3,A343,0,1,1):$L$231&lt;&gt;0,),0),""))+A343,""),A343)</f>
        <v/>
      </c>
      <c r="B344" s="200" t="str">
        <f t="shared" ca="1" si="28"/>
        <v/>
      </c>
      <c r="C344" s="200" t="str">
        <f t="shared" ca="1" si="29"/>
        <v/>
      </c>
      <c r="D344" s="200" t="str">
        <f t="shared" ca="1" si="30"/>
        <v/>
      </c>
      <c r="E344" s="175" t="str">
        <f t="shared" ca="1" si="31"/>
        <v/>
      </c>
      <c r="F344" s="200" t="str">
        <f t="shared" ca="1" si="32"/>
        <v/>
      </c>
      <c r="G344" s="200" t="str">
        <f t="shared" ca="1" si="33"/>
        <v/>
      </c>
      <c r="H344" s="200" t="str">
        <f ca="1">IF(A344&lt;&gt;"",INDIRECT(ADDRESS(MATCH(I344,CatCoverage!D:D,0),2,1,1,"CatCoverage")),"")</f>
        <v/>
      </c>
      <c r="I344" s="200" t="str">
        <f t="shared" ca="1" si="34"/>
        <v/>
      </c>
      <c r="J344" s="200" t="str">
        <f t="shared" ca="1" si="35"/>
        <v/>
      </c>
      <c r="K344" s="200" t="str">
        <f ca="1">IF(A344&lt;&gt;"",INDIRECT(ADDRESS(MATCH(J344,CatIndDisaggrGrp!$A:$A,0),2,1,1,"CatIndDisaggrGrp")),"")</f>
        <v/>
      </c>
      <c r="L344" s="201" t="str">
        <f ca="1">IF(A344&lt;&gt;"",INDEX(CatIndDisaggrGrpValues!A:D,MATCH(DisaggCoverage!J344,CatIndDisaggrGrpValues!A:A,0)+DisaggCoverage!G344-1,4),"")</f>
        <v/>
      </c>
    </row>
    <row r="345" spans="1:12" x14ac:dyDescent="0.2">
      <c r="A345" s="199" t="str">
        <f ca="1">IF(B344=C344,IF((IFERROR(MATCH(TRUE,INDEX(OFFSET($L$3,A344,0,1,1):$L$231&lt;&gt;0,),0),""))&lt;&gt;"",(IFERROR(MATCH(TRUE,INDEX(OFFSET($L$3,A344,0,1,1):$L$231&lt;&gt;0,),0),""))+A344,""),A344)</f>
        <v/>
      </c>
      <c r="B345" s="200" t="str">
        <f t="shared" ca="1" si="28"/>
        <v/>
      </c>
      <c r="C345" s="200" t="str">
        <f t="shared" ca="1" si="29"/>
        <v/>
      </c>
      <c r="D345" s="200" t="str">
        <f t="shared" ca="1" si="30"/>
        <v/>
      </c>
      <c r="E345" s="175" t="str">
        <f t="shared" ca="1" si="31"/>
        <v/>
      </c>
      <c r="F345" s="200" t="str">
        <f t="shared" ca="1" si="32"/>
        <v/>
      </c>
      <c r="G345" s="200" t="str">
        <f t="shared" ca="1" si="33"/>
        <v/>
      </c>
      <c r="H345" s="200" t="str">
        <f ca="1">IF(A345&lt;&gt;"",INDIRECT(ADDRESS(MATCH(I345,CatCoverage!D:D,0),2,1,1,"CatCoverage")),"")</f>
        <v/>
      </c>
      <c r="I345" s="200" t="str">
        <f t="shared" ca="1" si="34"/>
        <v/>
      </c>
      <c r="J345" s="200" t="str">
        <f t="shared" ca="1" si="35"/>
        <v/>
      </c>
      <c r="K345" s="200" t="str">
        <f ca="1">IF(A345&lt;&gt;"",INDIRECT(ADDRESS(MATCH(J345,CatIndDisaggrGrp!$A:$A,0),2,1,1,"CatIndDisaggrGrp")),"")</f>
        <v/>
      </c>
      <c r="L345" s="201" t="str">
        <f ca="1">IF(A345&lt;&gt;"",INDEX(CatIndDisaggrGrpValues!A:D,MATCH(DisaggCoverage!J345,CatIndDisaggrGrpValues!A:A,0)+DisaggCoverage!G345-1,4),"")</f>
        <v/>
      </c>
    </row>
    <row r="346" spans="1:12" x14ac:dyDescent="0.2">
      <c r="A346" s="199" t="str">
        <f ca="1">IF(B345=C345,IF((IFERROR(MATCH(TRUE,INDEX(OFFSET($L$3,A345,0,1,1):$L$231&lt;&gt;0,),0),""))&lt;&gt;"",(IFERROR(MATCH(TRUE,INDEX(OFFSET($L$3,A345,0,1,1):$L$231&lt;&gt;0,),0),""))+A345,""),A345)</f>
        <v/>
      </c>
      <c r="B346" s="200" t="str">
        <f t="shared" ca="1" si="28"/>
        <v/>
      </c>
      <c r="C346" s="200" t="str">
        <f t="shared" ca="1" si="29"/>
        <v/>
      </c>
      <c r="D346" s="200" t="str">
        <f t="shared" ca="1" si="30"/>
        <v/>
      </c>
      <c r="E346" s="175" t="str">
        <f t="shared" ca="1" si="31"/>
        <v/>
      </c>
      <c r="F346" s="200" t="str">
        <f t="shared" ca="1" si="32"/>
        <v/>
      </c>
      <c r="G346" s="200" t="str">
        <f t="shared" ca="1" si="33"/>
        <v/>
      </c>
      <c r="H346" s="200" t="str">
        <f ca="1">IF(A346&lt;&gt;"",INDIRECT(ADDRESS(MATCH(I346,CatCoverage!D:D,0),2,1,1,"CatCoverage")),"")</f>
        <v/>
      </c>
      <c r="I346" s="200" t="str">
        <f t="shared" ca="1" si="34"/>
        <v/>
      </c>
      <c r="J346" s="200" t="str">
        <f t="shared" ca="1" si="35"/>
        <v/>
      </c>
      <c r="K346" s="200" t="str">
        <f ca="1">IF(A346&lt;&gt;"",INDIRECT(ADDRESS(MATCH(J346,CatIndDisaggrGrp!$A:$A,0),2,1,1,"CatIndDisaggrGrp")),"")</f>
        <v/>
      </c>
      <c r="L346" s="201" t="str">
        <f ca="1">IF(A346&lt;&gt;"",INDEX(CatIndDisaggrGrpValues!A:D,MATCH(DisaggCoverage!J346,CatIndDisaggrGrpValues!A:A,0)+DisaggCoverage!G346-1,4),"")</f>
        <v/>
      </c>
    </row>
    <row r="347" spans="1:12" x14ac:dyDescent="0.2">
      <c r="A347" s="199" t="str">
        <f ca="1">IF(B346=C346,IF((IFERROR(MATCH(TRUE,INDEX(OFFSET($L$3,A346,0,1,1):$L$231&lt;&gt;0,),0),""))&lt;&gt;"",(IFERROR(MATCH(TRUE,INDEX(OFFSET($L$3,A346,0,1,1):$L$231&lt;&gt;0,),0),""))+A346,""),A346)</f>
        <v/>
      </c>
      <c r="B347" s="200" t="str">
        <f t="shared" ca="1" si="28"/>
        <v/>
      </c>
      <c r="C347" s="200" t="str">
        <f t="shared" ca="1" si="29"/>
        <v/>
      </c>
      <c r="D347" s="200" t="str">
        <f t="shared" ca="1" si="30"/>
        <v/>
      </c>
      <c r="E347" s="175" t="str">
        <f t="shared" ca="1" si="31"/>
        <v/>
      </c>
      <c r="F347" s="200" t="str">
        <f t="shared" ca="1" si="32"/>
        <v/>
      </c>
      <c r="G347" s="200" t="str">
        <f t="shared" ca="1" si="33"/>
        <v/>
      </c>
      <c r="H347" s="200" t="str">
        <f ca="1">IF(A347&lt;&gt;"",INDIRECT(ADDRESS(MATCH(I347,CatCoverage!D:D,0),2,1,1,"CatCoverage")),"")</f>
        <v/>
      </c>
      <c r="I347" s="200" t="str">
        <f t="shared" ca="1" si="34"/>
        <v/>
      </c>
      <c r="J347" s="200" t="str">
        <f t="shared" ca="1" si="35"/>
        <v/>
      </c>
      <c r="K347" s="200" t="str">
        <f ca="1">IF(A347&lt;&gt;"",INDIRECT(ADDRESS(MATCH(J347,CatIndDisaggrGrp!$A:$A,0),2,1,1,"CatIndDisaggrGrp")),"")</f>
        <v/>
      </c>
      <c r="L347" s="201" t="str">
        <f ca="1">IF(A347&lt;&gt;"",INDEX(CatIndDisaggrGrpValues!A:D,MATCH(DisaggCoverage!J347,CatIndDisaggrGrpValues!A:A,0)+DisaggCoverage!G347-1,4),"")</f>
        <v/>
      </c>
    </row>
    <row r="348" spans="1:12" x14ac:dyDescent="0.2">
      <c r="A348" s="199" t="str">
        <f ca="1">IF(B347=C347,IF((IFERROR(MATCH(TRUE,INDEX(OFFSET($L$3,A347,0,1,1):$L$231&lt;&gt;0,),0),""))&lt;&gt;"",(IFERROR(MATCH(TRUE,INDEX(OFFSET($L$3,A347,0,1,1):$L$231&lt;&gt;0,),0),""))+A347,""),A347)</f>
        <v/>
      </c>
      <c r="B348" s="200" t="str">
        <f t="shared" ca="1" si="28"/>
        <v/>
      </c>
      <c r="C348" s="200" t="str">
        <f t="shared" ca="1" si="29"/>
        <v/>
      </c>
      <c r="D348" s="200" t="str">
        <f t="shared" ca="1" si="30"/>
        <v/>
      </c>
      <c r="E348" s="175" t="str">
        <f t="shared" ca="1" si="31"/>
        <v/>
      </c>
      <c r="F348" s="200" t="str">
        <f t="shared" ca="1" si="32"/>
        <v/>
      </c>
      <c r="G348" s="200" t="str">
        <f t="shared" ca="1" si="33"/>
        <v/>
      </c>
      <c r="H348" s="200" t="str">
        <f ca="1">IF(A348&lt;&gt;"",INDIRECT(ADDRESS(MATCH(I348,CatCoverage!D:D,0),2,1,1,"CatCoverage")),"")</f>
        <v/>
      </c>
      <c r="I348" s="200" t="str">
        <f t="shared" ca="1" si="34"/>
        <v/>
      </c>
      <c r="J348" s="200" t="str">
        <f t="shared" ca="1" si="35"/>
        <v/>
      </c>
      <c r="K348" s="200" t="str">
        <f ca="1">IF(A348&lt;&gt;"",INDIRECT(ADDRESS(MATCH(J348,CatIndDisaggrGrp!$A:$A,0),2,1,1,"CatIndDisaggrGrp")),"")</f>
        <v/>
      </c>
      <c r="L348" s="201" t="str">
        <f ca="1">IF(A348&lt;&gt;"",INDEX(CatIndDisaggrGrpValues!A:D,MATCH(DisaggCoverage!J348,CatIndDisaggrGrpValues!A:A,0)+DisaggCoverage!G348-1,4),"")</f>
        <v/>
      </c>
    </row>
    <row r="349" spans="1:12" x14ac:dyDescent="0.2">
      <c r="A349" s="199" t="str">
        <f ca="1">IF(B348=C348,IF((IFERROR(MATCH(TRUE,INDEX(OFFSET($L$3,A348,0,1,1):$L$231&lt;&gt;0,),0),""))&lt;&gt;"",(IFERROR(MATCH(TRUE,INDEX(OFFSET($L$3,A348,0,1,1):$L$231&lt;&gt;0,),0),""))+A348,""),A348)</f>
        <v/>
      </c>
      <c r="B349" s="200" t="str">
        <f t="shared" ca="1" si="28"/>
        <v/>
      </c>
      <c r="C349" s="200" t="str">
        <f t="shared" ca="1" si="29"/>
        <v/>
      </c>
      <c r="D349" s="200" t="str">
        <f t="shared" ca="1" si="30"/>
        <v/>
      </c>
      <c r="E349" s="175" t="str">
        <f t="shared" ca="1" si="31"/>
        <v/>
      </c>
      <c r="F349" s="200" t="str">
        <f t="shared" ca="1" si="32"/>
        <v/>
      </c>
      <c r="G349" s="200" t="str">
        <f t="shared" ca="1" si="33"/>
        <v/>
      </c>
      <c r="H349" s="200" t="str">
        <f ca="1">IF(A349&lt;&gt;"",INDIRECT(ADDRESS(MATCH(I349,CatCoverage!D:D,0),2,1,1,"CatCoverage")),"")</f>
        <v/>
      </c>
      <c r="I349" s="200" t="str">
        <f t="shared" ca="1" si="34"/>
        <v/>
      </c>
      <c r="J349" s="200" t="str">
        <f t="shared" ca="1" si="35"/>
        <v/>
      </c>
      <c r="K349" s="200" t="str">
        <f ca="1">IF(A349&lt;&gt;"",INDIRECT(ADDRESS(MATCH(J349,CatIndDisaggrGrp!$A:$A,0),2,1,1,"CatIndDisaggrGrp")),"")</f>
        <v/>
      </c>
      <c r="L349" s="201" t="str">
        <f ca="1">IF(A349&lt;&gt;"",INDEX(CatIndDisaggrGrpValues!A:D,MATCH(DisaggCoverage!J349,CatIndDisaggrGrpValues!A:A,0)+DisaggCoverage!G349-1,4),"")</f>
        <v/>
      </c>
    </row>
    <row r="350" spans="1:12" x14ac:dyDescent="0.2">
      <c r="A350" s="199" t="str">
        <f ca="1">IF(B349=C349,IF((IFERROR(MATCH(TRUE,INDEX(OFFSET($L$3,A349,0,1,1):$L$231&lt;&gt;0,),0),""))&lt;&gt;"",(IFERROR(MATCH(TRUE,INDEX(OFFSET($L$3,A349,0,1,1):$L$231&lt;&gt;0,),0),""))+A349,""),A349)</f>
        <v/>
      </c>
      <c r="B350" s="200" t="str">
        <f t="shared" ca="1" si="28"/>
        <v/>
      </c>
      <c r="C350" s="200" t="str">
        <f t="shared" ca="1" si="29"/>
        <v/>
      </c>
      <c r="D350" s="200" t="str">
        <f t="shared" ca="1" si="30"/>
        <v/>
      </c>
      <c r="E350" s="175" t="str">
        <f t="shared" ca="1" si="31"/>
        <v/>
      </c>
      <c r="F350" s="200" t="str">
        <f t="shared" ca="1" si="32"/>
        <v/>
      </c>
      <c r="G350" s="200" t="str">
        <f t="shared" ca="1" si="33"/>
        <v/>
      </c>
      <c r="H350" s="200" t="str">
        <f ca="1">IF(A350&lt;&gt;"",INDIRECT(ADDRESS(MATCH(I350,CatCoverage!D:D,0),2,1,1,"CatCoverage")),"")</f>
        <v/>
      </c>
      <c r="I350" s="200" t="str">
        <f t="shared" ca="1" si="34"/>
        <v/>
      </c>
      <c r="J350" s="200" t="str">
        <f t="shared" ca="1" si="35"/>
        <v/>
      </c>
      <c r="K350" s="200" t="str">
        <f ca="1">IF(A350&lt;&gt;"",INDIRECT(ADDRESS(MATCH(J350,CatIndDisaggrGrp!$A:$A,0),2,1,1,"CatIndDisaggrGrp")),"")</f>
        <v/>
      </c>
      <c r="L350" s="201" t="str">
        <f ca="1">IF(A350&lt;&gt;"",INDEX(CatIndDisaggrGrpValues!A:D,MATCH(DisaggCoverage!J350,CatIndDisaggrGrpValues!A:A,0)+DisaggCoverage!G350-1,4),"")</f>
        <v/>
      </c>
    </row>
    <row r="351" spans="1:12" x14ac:dyDescent="0.2">
      <c r="A351" s="199" t="str">
        <f ca="1">IF(B350=C350,IF((IFERROR(MATCH(TRUE,INDEX(OFFSET($L$3,A350,0,1,1):$L$231&lt;&gt;0,),0),""))&lt;&gt;"",(IFERROR(MATCH(TRUE,INDEX(OFFSET($L$3,A350,0,1,1):$L$231&lt;&gt;0,),0),""))+A350,""),A350)</f>
        <v/>
      </c>
      <c r="B351" s="200" t="str">
        <f t="shared" ca="1" si="28"/>
        <v/>
      </c>
      <c r="C351" s="200" t="str">
        <f t="shared" ca="1" si="29"/>
        <v/>
      </c>
      <c r="D351" s="200" t="str">
        <f t="shared" ca="1" si="30"/>
        <v/>
      </c>
      <c r="E351" s="175" t="str">
        <f t="shared" ca="1" si="31"/>
        <v/>
      </c>
      <c r="F351" s="200" t="str">
        <f t="shared" ca="1" si="32"/>
        <v/>
      </c>
      <c r="G351" s="200" t="str">
        <f t="shared" ca="1" si="33"/>
        <v/>
      </c>
      <c r="H351" s="200" t="str">
        <f ca="1">IF(A351&lt;&gt;"",INDIRECT(ADDRESS(MATCH(I351,CatCoverage!D:D,0),2,1,1,"CatCoverage")),"")</f>
        <v/>
      </c>
      <c r="I351" s="200" t="str">
        <f t="shared" ca="1" si="34"/>
        <v/>
      </c>
      <c r="J351" s="200" t="str">
        <f t="shared" ca="1" si="35"/>
        <v/>
      </c>
      <c r="K351" s="200" t="str">
        <f ca="1">IF(A351&lt;&gt;"",INDIRECT(ADDRESS(MATCH(J351,CatIndDisaggrGrp!$A:$A,0),2,1,1,"CatIndDisaggrGrp")),"")</f>
        <v/>
      </c>
      <c r="L351" s="201" t="str">
        <f ca="1">IF(A351&lt;&gt;"",INDEX(CatIndDisaggrGrpValues!A:D,MATCH(DisaggCoverage!J351,CatIndDisaggrGrpValues!A:A,0)+DisaggCoverage!G351-1,4),"")</f>
        <v/>
      </c>
    </row>
    <row r="352" spans="1:12" x14ac:dyDescent="0.2">
      <c r="A352" s="199" t="str">
        <f ca="1">IF(B351=C351,IF((IFERROR(MATCH(TRUE,INDEX(OFFSET($L$3,A351,0,1,1):$L$231&lt;&gt;0,),0),""))&lt;&gt;"",(IFERROR(MATCH(TRUE,INDEX(OFFSET($L$3,A351,0,1,1):$L$231&lt;&gt;0,),0),""))+A351,""),A351)</f>
        <v/>
      </c>
      <c r="B352" s="200" t="str">
        <f t="shared" ca="1" si="28"/>
        <v/>
      </c>
      <c r="C352" s="200" t="str">
        <f t="shared" ca="1" si="29"/>
        <v/>
      </c>
      <c r="D352" s="200" t="str">
        <f t="shared" ca="1" si="30"/>
        <v/>
      </c>
      <c r="E352" s="175" t="str">
        <f t="shared" ca="1" si="31"/>
        <v/>
      </c>
      <c r="F352" s="200" t="str">
        <f t="shared" ca="1" si="32"/>
        <v/>
      </c>
      <c r="G352" s="200" t="str">
        <f t="shared" ca="1" si="33"/>
        <v/>
      </c>
      <c r="H352" s="200" t="str">
        <f ca="1">IF(A352&lt;&gt;"",INDIRECT(ADDRESS(MATCH(I352,CatCoverage!D:D,0),2,1,1,"CatCoverage")),"")</f>
        <v/>
      </c>
      <c r="I352" s="200" t="str">
        <f t="shared" ca="1" si="34"/>
        <v/>
      </c>
      <c r="J352" s="200" t="str">
        <f t="shared" ca="1" si="35"/>
        <v/>
      </c>
      <c r="K352" s="200" t="str">
        <f ca="1">IF(A352&lt;&gt;"",INDIRECT(ADDRESS(MATCH(J352,CatIndDisaggrGrp!$A:$A,0),2,1,1,"CatIndDisaggrGrp")),"")</f>
        <v/>
      </c>
      <c r="L352" s="201" t="str">
        <f ca="1">IF(A352&lt;&gt;"",INDEX(CatIndDisaggrGrpValues!A:D,MATCH(DisaggCoverage!J352,CatIndDisaggrGrpValues!A:A,0)+DisaggCoverage!G352-1,4),"")</f>
        <v/>
      </c>
    </row>
    <row r="353" spans="1:12" x14ac:dyDescent="0.2">
      <c r="A353" s="199" t="str">
        <f ca="1">IF(B352=C352,IF((IFERROR(MATCH(TRUE,INDEX(OFFSET($L$3,A352,0,1,1):$L$231&lt;&gt;0,),0),""))&lt;&gt;"",(IFERROR(MATCH(TRUE,INDEX(OFFSET($L$3,A352,0,1,1):$L$231&lt;&gt;0,),0),""))+A352,""),A352)</f>
        <v/>
      </c>
      <c r="B353" s="200" t="str">
        <f t="shared" ca="1" si="28"/>
        <v/>
      </c>
      <c r="C353" s="200" t="str">
        <f t="shared" ca="1" si="29"/>
        <v/>
      </c>
      <c r="D353" s="200" t="str">
        <f t="shared" ca="1" si="30"/>
        <v/>
      </c>
      <c r="E353" s="175" t="str">
        <f t="shared" ca="1" si="31"/>
        <v/>
      </c>
      <c r="F353" s="200" t="str">
        <f t="shared" ca="1" si="32"/>
        <v/>
      </c>
      <c r="G353" s="200" t="str">
        <f t="shared" ca="1" si="33"/>
        <v/>
      </c>
      <c r="H353" s="200" t="str">
        <f ca="1">IF(A353&lt;&gt;"",INDIRECT(ADDRESS(MATCH(I353,CatCoverage!D:D,0),2,1,1,"CatCoverage")),"")</f>
        <v/>
      </c>
      <c r="I353" s="200" t="str">
        <f t="shared" ca="1" si="34"/>
        <v/>
      </c>
      <c r="J353" s="200" t="str">
        <f t="shared" ca="1" si="35"/>
        <v/>
      </c>
      <c r="K353" s="200" t="str">
        <f ca="1">IF(A353&lt;&gt;"",INDIRECT(ADDRESS(MATCH(J353,CatIndDisaggrGrp!$A:$A,0),2,1,1,"CatIndDisaggrGrp")),"")</f>
        <v/>
      </c>
      <c r="L353" s="201" t="str">
        <f ca="1">IF(A353&lt;&gt;"",INDEX(CatIndDisaggrGrpValues!A:D,MATCH(DisaggCoverage!J353,CatIndDisaggrGrpValues!A:A,0)+DisaggCoverage!G353-1,4),"")</f>
        <v/>
      </c>
    </row>
    <row r="354" spans="1:12" x14ac:dyDescent="0.2">
      <c r="A354" s="199" t="str">
        <f ca="1">IF(B353=C353,IF((IFERROR(MATCH(TRUE,INDEX(OFFSET($L$3,A353,0,1,1):$L$231&lt;&gt;0,),0),""))&lt;&gt;"",(IFERROR(MATCH(TRUE,INDEX(OFFSET($L$3,A353,0,1,1):$L$231&lt;&gt;0,),0),""))+A353,""),A353)</f>
        <v/>
      </c>
      <c r="B354" s="200" t="str">
        <f t="shared" ca="1" si="28"/>
        <v/>
      </c>
      <c r="C354" s="200" t="str">
        <f t="shared" ca="1" si="29"/>
        <v/>
      </c>
      <c r="D354" s="200" t="str">
        <f t="shared" ca="1" si="30"/>
        <v/>
      </c>
      <c r="E354" s="175" t="str">
        <f t="shared" ca="1" si="31"/>
        <v/>
      </c>
      <c r="F354" s="200" t="str">
        <f t="shared" ca="1" si="32"/>
        <v/>
      </c>
      <c r="G354" s="200" t="str">
        <f t="shared" ca="1" si="33"/>
        <v/>
      </c>
      <c r="H354" s="200" t="str">
        <f ca="1">IF(A354&lt;&gt;"",INDIRECT(ADDRESS(MATCH(I354,CatCoverage!D:D,0),2,1,1,"CatCoverage")),"")</f>
        <v/>
      </c>
      <c r="I354" s="200" t="str">
        <f t="shared" ca="1" si="34"/>
        <v/>
      </c>
      <c r="J354" s="200" t="str">
        <f t="shared" ca="1" si="35"/>
        <v/>
      </c>
      <c r="K354" s="200" t="str">
        <f ca="1">IF(A354&lt;&gt;"",INDIRECT(ADDRESS(MATCH(J354,CatIndDisaggrGrp!$A:$A,0),2,1,1,"CatIndDisaggrGrp")),"")</f>
        <v/>
      </c>
      <c r="L354" s="201" t="str">
        <f ca="1">IF(A354&lt;&gt;"",INDEX(CatIndDisaggrGrpValues!A:D,MATCH(DisaggCoverage!J354,CatIndDisaggrGrpValues!A:A,0)+DisaggCoverage!G354-1,4),"")</f>
        <v/>
      </c>
    </row>
    <row r="355" spans="1:12" x14ac:dyDescent="0.2">
      <c r="A355" s="199" t="str">
        <f ca="1">IF(B354=C354,IF((IFERROR(MATCH(TRUE,INDEX(OFFSET($L$3,A354,0,1,1):$L$231&lt;&gt;0,),0),""))&lt;&gt;"",(IFERROR(MATCH(TRUE,INDEX(OFFSET($L$3,A354,0,1,1):$L$231&lt;&gt;0,),0),""))+A354,""),A354)</f>
        <v/>
      </c>
      <c r="B355" s="200" t="str">
        <f t="shared" ca="1" si="28"/>
        <v/>
      </c>
      <c r="C355" s="200" t="str">
        <f t="shared" ca="1" si="29"/>
        <v/>
      </c>
      <c r="D355" s="200" t="str">
        <f t="shared" ca="1" si="30"/>
        <v/>
      </c>
      <c r="E355" s="175" t="str">
        <f t="shared" ca="1" si="31"/>
        <v/>
      </c>
      <c r="F355" s="200" t="str">
        <f t="shared" ca="1" si="32"/>
        <v/>
      </c>
      <c r="G355" s="200" t="str">
        <f t="shared" ca="1" si="33"/>
        <v/>
      </c>
      <c r="H355" s="200" t="str">
        <f ca="1">IF(A355&lt;&gt;"",INDIRECT(ADDRESS(MATCH(I355,CatCoverage!D:D,0),2,1,1,"CatCoverage")),"")</f>
        <v/>
      </c>
      <c r="I355" s="200" t="str">
        <f t="shared" ca="1" si="34"/>
        <v/>
      </c>
      <c r="J355" s="200" t="str">
        <f t="shared" ca="1" si="35"/>
        <v/>
      </c>
      <c r="K355" s="200" t="str">
        <f ca="1">IF(A355&lt;&gt;"",INDIRECT(ADDRESS(MATCH(J355,CatIndDisaggrGrp!$A:$A,0),2,1,1,"CatIndDisaggrGrp")),"")</f>
        <v/>
      </c>
      <c r="L355" s="201" t="str">
        <f ca="1">IF(A355&lt;&gt;"",INDEX(CatIndDisaggrGrpValues!A:D,MATCH(DisaggCoverage!J355,CatIndDisaggrGrpValues!A:A,0)+DisaggCoverage!G355-1,4),"")</f>
        <v/>
      </c>
    </row>
    <row r="356" spans="1:12" x14ac:dyDescent="0.2">
      <c r="A356" s="199" t="str">
        <f ca="1">IF(B355=C355,IF((IFERROR(MATCH(TRUE,INDEX(OFFSET($L$3,A355,0,1,1):$L$231&lt;&gt;0,),0),""))&lt;&gt;"",(IFERROR(MATCH(TRUE,INDEX(OFFSET($L$3,A355,0,1,1):$L$231&lt;&gt;0,),0),""))+A355,""),A355)</f>
        <v/>
      </c>
      <c r="B356" s="200" t="str">
        <f t="shared" ca="1" si="28"/>
        <v/>
      </c>
      <c r="C356" s="200" t="str">
        <f t="shared" ca="1" si="29"/>
        <v/>
      </c>
      <c r="D356" s="200" t="str">
        <f t="shared" ca="1" si="30"/>
        <v/>
      </c>
      <c r="E356" s="175" t="str">
        <f t="shared" ca="1" si="31"/>
        <v/>
      </c>
      <c r="F356" s="200" t="str">
        <f t="shared" ca="1" si="32"/>
        <v/>
      </c>
      <c r="G356" s="200" t="str">
        <f t="shared" ca="1" si="33"/>
        <v/>
      </c>
      <c r="H356" s="200" t="str">
        <f ca="1">IF(A356&lt;&gt;"",INDIRECT(ADDRESS(MATCH(I356,CatCoverage!D:D,0),2,1,1,"CatCoverage")),"")</f>
        <v/>
      </c>
      <c r="I356" s="200" t="str">
        <f t="shared" ca="1" si="34"/>
        <v/>
      </c>
      <c r="J356" s="200" t="str">
        <f t="shared" ca="1" si="35"/>
        <v/>
      </c>
      <c r="K356" s="200" t="str">
        <f ca="1">IF(A356&lt;&gt;"",INDIRECT(ADDRESS(MATCH(J356,CatIndDisaggrGrp!$A:$A,0),2,1,1,"CatIndDisaggrGrp")),"")</f>
        <v/>
      </c>
      <c r="L356" s="201" t="str">
        <f ca="1">IF(A356&lt;&gt;"",INDEX(CatIndDisaggrGrpValues!A:D,MATCH(DisaggCoverage!J356,CatIndDisaggrGrpValues!A:A,0)+DisaggCoverage!G356-1,4),"")</f>
        <v/>
      </c>
    </row>
    <row r="357" spans="1:12" x14ac:dyDescent="0.2">
      <c r="A357" s="199" t="str">
        <f ca="1">IF(B356=C356,IF((IFERROR(MATCH(TRUE,INDEX(OFFSET($L$3,A356,0,1,1):$L$231&lt;&gt;0,),0),""))&lt;&gt;"",(IFERROR(MATCH(TRUE,INDEX(OFFSET($L$3,A356,0,1,1):$L$231&lt;&gt;0,),0),""))+A356,""),A356)</f>
        <v/>
      </c>
      <c r="B357" s="200" t="str">
        <f t="shared" ca="1" si="28"/>
        <v/>
      </c>
      <c r="C357" s="200" t="str">
        <f t="shared" ca="1" si="29"/>
        <v/>
      </c>
      <c r="D357" s="200" t="str">
        <f t="shared" ca="1" si="30"/>
        <v/>
      </c>
      <c r="E357" s="175" t="str">
        <f t="shared" ca="1" si="31"/>
        <v/>
      </c>
      <c r="F357" s="200" t="str">
        <f t="shared" ca="1" si="32"/>
        <v/>
      </c>
      <c r="G357" s="200" t="str">
        <f t="shared" ca="1" si="33"/>
        <v/>
      </c>
      <c r="H357" s="200" t="str">
        <f ca="1">IF(A357&lt;&gt;"",INDIRECT(ADDRESS(MATCH(I357,CatCoverage!D:D,0),2,1,1,"CatCoverage")),"")</f>
        <v/>
      </c>
      <c r="I357" s="200" t="str">
        <f t="shared" ca="1" si="34"/>
        <v/>
      </c>
      <c r="J357" s="200" t="str">
        <f t="shared" ca="1" si="35"/>
        <v/>
      </c>
      <c r="K357" s="200" t="str">
        <f ca="1">IF(A357&lt;&gt;"",INDIRECT(ADDRESS(MATCH(J357,CatIndDisaggrGrp!$A:$A,0),2,1,1,"CatIndDisaggrGrp")),"")</f>
        <v/>
      </c>
      <c r="L357" s="201" t="str">
        <f ca="1">IF(A357&lt;&gt;"",INDEX(CatIndDisaggrGrpValues!A:D,MATCH(DisaggCoverage!J357,CatIndDisaggrGrpValues!A:A,0)+DisaggCoverage!G357-1,4),"")</f>
        <v/>
      </c>
    </row>
    <row r="358" spans="1:12" x14ac:dyDescent="0.2">
      <c r="A358" s="199" t="str">
        <f ca="1">IF(B357=C357,IF((IFERROR(MATCH(TRUE,INDEX(OFFSET($L$3,A357,0,1,1):$L$231&lt;&gt;0,),0),""))&lt;&gt;"",(IFERROR(MATCH(TRUE,INDEX(OFFSET($L$3,A357,0,1,1):$L$231&lt;&gt;0,),0),""))+A357,""),A357)</f>
        <v/>
      </c>
      <c r="B358" s="200" t="str">
        <f t="shared" ca="1" si="28"/>
        <v/>
      </c>
      <c r="C358" s="200" t="str">
        <f t="shared" ca="1" si="29"/>
        <v/>
      </c>
      <c r="D358" s="200" t="str">
        <f t="shared" ca="1" si="30"/>
        <v/>
      </c>
      <c r="E358" s="175" t="str">
        <f t="shared" ca="1" si="31"/>
        <v/>
      </c>
      <c r="F358" s="200" t="str">
        <f t="shared" ca="1" si="32"/>
        <v/>
      </c>
      <c r="G358" s="200" t="str">
        <f t="shared" ca="1" si="33"/>
        <v/>
      </c>
      <c r="H358" s="200" t="str">
        <f ca="1">IF(A358&lt;&gt;"",INDIRECT(ADDRESS(MATCH(I358,CatCoverage!D:D,0),2,1,1,"CatCoverage")),"")</f>
        <v/>
      </c>
      <c r="I358" s="200" t="str">
        <f t="shared" ca="1" si="34"/>
        <v/>
      </c>
      <c r="J358" s="200" t="str">
        <f t="shared" ca="1" si="35"/>
        <v/>
      </c>
      <c r="K358" s="200" t="str">
        <f ca="1">IF(A358&lt;&gt;"",INDIRECT(ADDRESS(MATCH(J358,CatIndDisaggrGrp!$A:$A,0),2,1,1,"CatIndDisaggrGrp")),"")</f>
        <v/>
      </c>
      <c r="L358" s="201" t="str">
        <f ca="1">IF(A358&lt;&gt;"",INDEX(CatIndDisaggrGrpValues!A:D,MATCH(DisaggCoverage!J358,CatIndDisaggrGrpValues!A:A,0)+DisaggCoverage!G358-1,4),"")</f>
        <v/>
      </c>
    </row>
    <row r="359" spans="1:12" x14ac:dyDescent="0.2">
      <c r="A359" s="199" t="str">
        <f ca="1">IF(B358=C358,IF((IFERROR(MATCH(TRUE,INDEX(OFFSET($L$3,A358,0,1,1):$L$231&lt;&gt;0,),0),""))&lt;&gt;"",(IFERROR(MATCH(TRUE,INDEX(OFFSET($L$3,A358,0,1,1):$L$231&lt;&gt;0,),0),""))+A358,""),A358)</f>
        <v/>
      </c>
      <c r="B359" s="200" t="str">
        <f t="shared" ca="1" si="28"/>
        <v/>
      </c>
      <c r="C359" s="200" t="str">
        <f t="shared" ca="1" si="29"/>
        <v/>
      </c>
      <c r="D359" s="200" t="str">
        <f t="shared" ca="1" si="30"/>
        <v/>
      </c>
      <c r="E359" s="175" t="str">
        <f t="shared" ca="1" si="31"/>
        <v/>
      </c>
      <c r="F359" s="200" t="str">
        <f t="shared" ca="1" si="32"/>
        <v/>
      </c>
      <c r="G359" s="200" t="str">
        <f t="shared" ca="1" si="33"/>
        <v/>
      </c>
      <c r="H359" s="200" t="str">
        <f ca="1">IF(A359&lt;&gt;"",INDIRECT(ADDRESS(MATCH(I359,CatCoverage!D:D,0),2,1,1,"CatCoverage")),"")</f>
        <v/>
      </c>
      <c r="I359" s="200" t="str">
        <f t="shared" ca="1" si="34"/>
        <v/>
      </c>
      <c r="J359" s="200" t="str">
        <f t="shared" ca="1" si="35"/>
        <v/>
      </c>
      <c r="K359" s="200" t="str">
        <f ca="1">IF(A359&lt;&gt;"",INDIRECT(ADDRESS(MATCH(J359,CatIndDisaggrGrp!$A:$A,0),2,1,1,"CatIndDisaggrGrp")),"")</f>
        <v/>
      </c>
      <c r="L359" s="201" t="str">
        <f ca="1">IF(A359&lt;&gt;"",INDEX(CatIndDisaggrGrpValues!A:D,MATCH(DisaggCoverage!J359,CatIndDisaggrGrpValues!A:A,0)+DisaggCoverage!G359-1,4),"")</f>
        <v/>
      </c>
    </row>
    <row r="360" spans="1:12" x14ac:dyDescent="0.2">
      <c r="A360" s="199" t="str">
        <f ca="1">IF(B359=C359,IF((IFERROR(MATCH(TRUE,INDEX(OFFSET($L$3,A359,0,1,1):$L$231&lt;&gt;0,),0),""))&lt;&gt;"",(IFERROR(MATCH(TRUE,INDEX(OFFSET($L$3,A359,0,1,1):$L$231&lt;&gt;0,),0),""))+A359,""),A359)</f>
        <v/>
      </c>
      <c r="B360" s="200" t="str">
        <f t="shared" ca="1" si="28"/>
        <v/>
      </c>
      <c r="C360" s="200" t="str">
        <f t="shared" ca="1" si="29"/>
        <v/>
      </c>
      <c r="D360" s="200" t="str">
        <f t="shared" ca="1" si="30"/>
        <v/>
      </c>
      <c r="E360" s="175" t="str">
        <f t="shared" ca="1" si="31"/>
        <v/>
      </c>
      <c r="F360" s="200" t="str">
        <f t="shared" ca="1" si="32"/>
        <v/>
      </c>
      <c r="G360" s="200" t="str">
        <f t="shared" ca="1" si="33"/>
        <v/>
      </c>
      <c r="H360" s="200" t="str">
        <f ca="1">IF(A360&lt;&gt;"",INDIRECT(ADDRESS(MATCH(I360,CatCoverage!D:D,0),2,1,1,"CatCoverage")),"")</f>
        <v/>
      </c>
      <c r="I360" s="200" t="str">
        <f t="shared" ca="1" si="34"/>
        <v/>
      </c>
      <c r="J360" s="200" t="str">
        <f t="shared" ca="1" si="35"/>
        <v/>
      </c>
      <c r="K360" s="200" t="str">
        <f ca="1">IF(A360&lt;&gt;"",INDIRECT(ADDRESS(MATCH(J360,CatIndDisaggrGrp!$A:$A,0),2,1,1,"CatIndDisaggrGrp")),"")</f>
        <v/>
      </c>
      <c r="L360" s="201" t="str">
        <f ca="1">IF(A360&lt;&gt;"",INDEX(CatIndDisaggrGrpValues!A:D,MATCH(DisaggCoverage!J360,CatIndDisaggrGrpValues!A:A,0)+DisaggCoverage!G360-1,4),"")</f>
        <v/>
      </c>
    </row>
    <row r="361" spans="1:12" x14ac:dyDescent="0.2">
      <c r="A361" s="199" t="str">
        <f ca="1">IF(B360=C360,IF((IFERROR(MATCH(TRUE,INDEX(OFFSET($L$3,A360,0,1,1):$L$231&lt;&gt;0,),0),""))&lt;&gt;"",(IFERROR(MATCH(TRUE,INDEX(OFFSET($L$3,A360,0,1,1):$L$231&lt;&gt;0,),0),""))+A360,""),A360)</f>
        <v/>
      </c>
      <c r="B361" s="200" t="str">
        <f t="shared" ca="1" si="28"/>
        <v/>
      </c>
      <c r="C361" s="200" t="str">
        <f t="shared" ca="1" si="29"/>
        <v/>
      </c>
      <c r="D361" s="200" t="str">
        <f t="shared" ca="1" si="30"/>
        <v/>
      </c>
      <c r="E361" s="175" t="str">
        <f t="shared" ca="1" si="31"/>
        <v/>
      </c>
      <c r="F361" s="200" t="str">
        <f t="shared" ca="1" si="32"/>
        <v/>
      </c>
      <c r="G361" s="200" t="str">
        <f t="shared" ca="1" si="33"/>
        <v/>
      </c>
      <c r="H361" s="200" t="str">
        <f ca="1">IF(A361&lt;&gt;"",INDIRECT(ADDRESS(MATCH(I361,CatCoverage!D:D,0),2,1,1,"CatCoverage")),"")</f>
        <v/>
      </c>
      <c r="I361" s="200" t="str">
        <f t="shared" ca="1" si="34"/>
        <v/>
      </c>
      <c r="J361" s="200" t="str">
        <f t="shared" ca="1" si="35"/>
        <v/>
      </c>
      <c r="K361" s="200" t="str">
        <f ca="1">IF(A361&lt;&gt;"",INDIRECT(ADDRESS(MATCH(J361,CatIndDisaggrGrp!$A:$A,0),2,1,1,"CatIndDisaggrGrp")),"")</f>
        <v/>
      </c>
      <c r="L361" s="201" t="str">
        <f ca="1">IF(A361&lt;&gt;"",INDEX(CatIndDisaggrGrpValues!A:D,MATCH(DisaggCoverage!J361,CatIndDisaggrGrpValues!A:A,0)+DisaggCoverage!G361-1,4),"")</f>
        <v/>
      </c>
    </row>
    <row r="362" spans="1:12" x14ac:dyDescent="0.2">
      <c r="A362" s="199" t="str">
        <f ca="1">IF(B361=C361,IF((IFERROR(MATCH(TRUE,INDEX(OFFSET($L$3,A361,0,1,1):$L$231&lt;&gt;0,),0),""))&lt;&gt;"",(IFERROR(MATCH(TRUE,INDEX(OFFSET($L$3,A361,0,1,1):$L$231&lt;&gt;0,),0),""))+A361,""),A361)</f>
        <v/>
      </c>
      <c r="B362" s="200" t="str">
        <f t="shared" ca="1" si="28"/>
        <v/>
      </c>
      <c r="C362" s="200" t="str">
        <f t="shared" ca="1" si="29"/>
        <v/>
      </c>
      <c r="D362" s="200" t="str">
        <f t="shared" ca="1" si="30"/>
        <v/>
      </c>
      <c r="E362" s="175" t="str">
        <f t="shared" ca="1" si="31"/>
        <v/>
      </c>
      <c r="F362" s="200" t="str">
        <f t="shared" ca="1" si="32"/>
        <v/>
      </c>
      <c r="G362" s="200" t="str">
        <f t="shared" ca="1" si="33"/>
        <v/>
      </c>
      <c r="H362" s="200" t="str">
        <f ca="1">IF(A362&lt;&gt;"",INDIRECT(ADDRESS(MATCH(I362,CatCoverage!D:D,0),2,1,1,"CatCoverage")),"")</f>
        <v/>
      </c>
      <c r="I362" s="200" t="str">
        <f t="shared" ca="1" si="34"/>
        <v/>
      </c>
      <c r="J362" s="200" t="str">
        <f t="shared" ca="1" si="35"/>
        <v/>
      </c>
      <c r="K362" s="200" t="str">
        <f ca="1">IF(A362&lt;&gt;"",INDIRECT(ADDRESS(MATCH(J362,CatIndDisaggrGrp!$A:$A,0),2,1,1,"CatIndDisaggrGrp")),"")</f>
        <v/>
      </c>
      <c r="L362" s="201" t="str">
        <f ca="1">IF(A362&lt;&gt;"",INDEX(CatIndDisaggrGrpValues!A:D,MATCH(DisaggCoverage!J362,CatIndDisaggrGrpValues!A:A,0)+DisaggCoverage!G362-1,4),"")</f>
        <v/>
      </c>
    </row>
    <row r="363" spans="1:12" x14ac:dyDescent="0.2">
      <c r="A363" s="199" t="str">
        <f ca="1">IF(B362=C362,IF((IFERROR(MATCH(TRUE,INDEX(OFFSET($L$3,A362,0,1,1):$L$231&lt;&gt;0,),0),""))&lt;&gt;"",(IFERROR(MATCH(TRUE,INDEX(OFFSET($L$3,A362,0,1,1):$L$231&lt;&gt;0,),0),""))+A362,""),A362)</f>
        <v/>
      </c>
      <c r="B363" s="200" t="str">
        <f t="shared" ca="1" si="28"/>
        <v/>
      </c>
      <c r="C363" s="200" t="str">
        <f t="shared" ca="1" si="29"/>
        <v/>
      </c>
      <c r="D363" s="200" t="str">
        <f t="shared" ca="1" si="30"/>
        <v/>
      </c>
      <c r="E363" s="175" t="str">
        <f t="shared" ca="1" si="31"/>
        <v/>
      </c>
      <c r="F363" s="200" t="str">
        <f t="shared" ca="1" si="32"/>
        <v/>
      </c>
      <c r="G363" s="200" t="str">
        <f t="shared" ca="1" si="33"/>
        <v/>
      </c>
      <c r="H363" s="200" t="str">
        <f ca="1">IF(A363&lt;&gt;"",INDIRECT(ADDRESS(MATCH(I363,CatCoverage!D:D,0),2,1,1,"CatCoverage")),"")</f>
        <v/>
      </c>
      <c r="I363" s="200" t="str">
        <f t="shared" ca="1" si="34"/>
        <v/>
      </c>
      <c r="J363" s="200" t="str">
        <f t="shared" ca="1" si="35"/>
        <v/>
      </c>
      <c r="K363" s="200" t="str">
        <f ca="1">IF(A363&lt;&gt;"",INDIRECT(ADDRESS(MATCH(J363,CatIndDisaggrGrp!$A:$A,0),2,1,1,"CatIndDisaggrGrp")),"")</f>
        <v/>
      </c>
      <c r="L363" s="201" t="str">
        <f ca="1">IF(A363&lt;&gt;"",INDEX(CatIndDisaggrGrpValues!A:D,MATCH(DisaggCoverage!J363,CatIndDisaggrGrpValues!A:A,0)+DisaggCoverage!G363-1,4),"")</f>
        <v/>
      </c>
    </row>
    <row r="364" spans="1:12" x14ac:dyDescent="0.2">
      <c r="A364" s="199" t="str">
        <f ca="1">IF(B363=C363,IF((IFERROR(MATCH(TRUE,INDEX(OFFSET($L$3,A363,0,1,1):$L$231&lt;&gt;0,),0),""))&lt;&gt;"",(IFERROR(MATCH(TRUE,INDEX(OFFSET($L$3,A363,0,1,1):$L$231&lt;&gt;0,),0),""))+A363,""),A363)</f>
        <v/>
      </c>
      <c r="B364" s="200" t="str">
        <f t="shared" ca="1" si="28"/>
        <v/>
      </c>
      <c r="C364" s="200" t="str">
        <f t="shared" ca="1" si="29"/>
        <v/>
      </c>
      <c r="D364" s="200" t="str">
        <f t="shared" ca="1" si="30"/>
        <v/>
      </c>
      <c r="E364" s="175" t="str">
        <f t="shared" ca="1" si="31"/>
        <v/>
      </c>
      <c r="F364" s="200" t="str">
        <f t="shared" ca="1" si="32"/>
        <v/>
      </c>
      <c r="G364" s="200" t="str">
        <f t="shared" ca="1" si="33"/>
        <v/>
      </c>
      <c r="H364" s="200" t="str">
        <f ca="1">IF(A364&lt;&gt;"",INDIRECT(ADDRESS(MATCH(I364,CatCoverage!D:D,0),2,1,1,"CatCoverage")),"")</f>
        <v/>
      </c>
      <c r="I364" s="200" t="str">
        <f t="shared" ca="1" si="34"/>
        <v/>
      </c>
      <c r="J364" s="200" t="str">
        <f t="shared" ca="1" si="35"/>
        <v/>
      </c>
      <c r="K364" s="200" t="str">
        <f ca="1">IF(A364&lt;&gt;"",INDIRECT(ADDRESS(MATCH(J364,CatIndDisaggrGrp!$A:$A,0),2,1,1,"CatIndDisaggrGrp")),"")</f>
        <v/>
      </c>
      <c r="L364" s="201" t="str">
        <f ca="1">IF(A364&lt;&gt;"",INDEX(CatIndDisaggrGrpValues!A:D,MATCH(DisaggCoverage!J364,CatIndDisaggrGrpValues!A:A,0)+DisaggCoverage!G364-1,4),"")</f>
        <v/>
      </c>
    </row>
    <row r="365" spans="1:12" x14ac:dyDescent="0.2">
      <c r="A365" s="199" t="str">
        <f ca="1">IF(B364=C364,IF((IFERROR(MATCH(TRUE,INDEX(OFFSET($L$3,A364,0,1,1):$L$231&lt;&gt;0,),0),""))&lt;&gt;"",(IFERROR(MATCH(TRUE,INDEX(OFFSET($L$3,A364,0,1,1):$L$231&lt;&gt;0,),0),""))+A364,""),A364)</f>
        <v/>
      </c>
      <c r="B365" s="200" t="str">
        <f t="shared" ca="1" si="28"/>
        <v/>
      </c>
      <c r="C365" s="200" t="str">
        <f t="shared" ca="1" si="29"/>
        <v/>
      </c>
      <c r="D365" s="200" t="str">
        <f t="shared" ca="1" si="30"/>
        <v/>
      </c>
      <c r="E365" s="175" t="str">
        <f t="shared" ca="1" si="31"/>
        <v/>
      </c>
      <c r="F365" s="200" t="str">
        <f t="shared" ca="1" si="32"/>
        <v/>
      </c>
      <c r="G365" s="200" t="str">
        <f t="shared" ca="1" si="33"/>
        <v/>
      </c>
      <c r="H365" s="200" t="str">
        <f ca="1">IF(A365&lt;&gt;"",INDIRECT(ADDRESS(MATCH(I365,CatCoverage!D:D,0),2,1,1,"CatCoverage")),"")</f>
        <v/>
      </c>
      <c r="I365" s="200" t="str">
        <f t="shared" ca="1" si="34"/>
        <v/>
      </c>
      <c r="J365" s="200" t="str">
        <f t="shared" ca="1" si="35"/>
        <v/>
      </c>
      <c r="K365" s="200" t="str">
        <f ca="1">IF(A365&lt;&gt;"",INDIRECT(ADDRESS(MATCH(J365,CatIndDisaggrGrp!$A:$A,0),2,1,1,"CatIndDisaggrGrp")),"")</f>
        <v/>
      </c>
      <c r="L365" s="201" t="str">
        <f ca="1">IF(A365&lt;&gt;"",INDEX(CatIndDisaggrGrpValues!A:D,MATCH(DisaggCoverage!J365,CatIndDisaggrGrpValues!A:A,0)+DisaggCoverage!G365-1,4),"")</f>
        <v/>
      </c>
    </row>
    <row r="366" spans="1:12" x14ac:dyDescent="0.2">
      <c r="A366" s="199" t="str">
        <f ca="1">IF(B365=C365,IF((IFERROR(MATCH(TRUE,INDEX(OFFSET($L$3,A365,0,1,1):$L$231&lt;&gt;0,),0),""))&lt;&gt;"",(IFERROR(MATCH(TRUE,INDEX(OFFSET($L$3,A365,0,1,1):$L$231&lt;&gt;0,),0),""))+A365,""),A365)</f>
        <v/>
      </c>
      <c r="B366" s="200" t="str">
        <f t="shared" ca="1" si="28"/>
        <v/>
      </c>
      <c r="C366" s="200" t="str">
        <f t="shared" ca="1" si="29"/>
        <v/>
      </c>
      <c r="D366" s="200" t="str">
        <f t="shared" ca="1" si="30"/>
        <v/>
      </c>
      <c r="E366" s="175" t="str">
        <f t="shared" ca="1" si="31"/>
        <v/>
      </c>
      <c r="F366" s="200" t="str">
        <f t="shared" ca="1" si="32"/>
        <v/>
      </c>
      <c r="G366" s="200" t="str">
        <f t="shared" ca="1" si="33"/>
        <v/>
      </c>
      <c r="H366" s="200" t="str">
        <f ca="1">IF(A366&lt;&gt;"",INDIRECT(ADDRESS(MATCH(I366,CatCoverage!D:D,0),2,1,1,"CatCoverage")),"")</f>
        <v/>
      </c>
      <c r="I366" s="200" t="str">
        <f t="shared" ca="1" si="34"/>
        <v/>
      </c>
      <c r="J366" s="200" t="str">
        <f t="shared" ca="1" si="35"/>
        <v/>
      </c>
      <c r="K366" s="200" t="str">
        <f ca="1">IF(A366&lt;&gt;"",INDIRECT(ADDRESS(MATCH(J366,CatIndDisaggrGrp!$A:$A,0),2,1,1,"CatIndDisaggrGrp")),"")</f>
        <v/>
      </c>
      <c r="L366" s="201" t="str">
        <f ca="1">IF(A366&lt;&gt;"",INDEX(CatIndDisaggrGrpValues!A:D,MATCH(DisaggCoverage!J366,CatIndDisaggrGrpValues!A:A,0)+DisaggCoverage!G366-1,4),"")</f>
        <v/>
      </c>
    </row>
    <row r="367" spans="1:12" x14ac:dyDescent="0.2">
      <c r="A367" s="199" t="str">
        <f ca="1">IF(B366=C366,IF((IFERROR(MATCH(TRUE,INDEX(OFFSET($L$3,A366,0,1,1):$L$231&lt;&gt;0,),0),""))&lt;&gt;"",(IFERROR(MATCH(TRUE,INDEX(OFFSET($L$3,A366,0,1,1):$L$231&lt;&gt;0,),0),""))+A366,""),A366)</f>
        <v/>
      </c>
      <c r="B367" s="200" t="str">
        <f t="shared" ca="1" si="28"/>
        <v/>
      </c>
      <c r="C367" s="200" t="str">
        <f t="shared" ca="1" si="29"/>
        <v/>
      </c>
      <c r="D367" s="200" t="str">
        <f t="shared" ca="1" si="30"/>
        <v/>
      </c>
      <c r="E367" s="175" t="str">
        <f t="shared" ca="1" si="31"/>
        <v/>
      </c>
      <c r="F367" s="200" t="str">
        <f t="shared" ca="1" si="32"/>
        <v/>
      </c>
      <c r="G367" s="200" t="str">
        <f t="shared" ca="1" si="33"/>
        <v/>
      </c>
      <c r="H367" s="200" t="str">
        <f ca="1">IF(A367&lt;&gt;"",INDIRECT(ADDRESS(MATCH(I367,CatCoverage!D:D,0),2,1,1,"CatCoverage")),"")</f>
        <v/>
      </c>
      <c r="I367" s="200" t="str">
        <f t="shared" ca="1" si="34"/>
        <v/>
      </c>
      <c r="J367" s="200" t="str">
        <f t="shared" ca="1" si="35"/>
        <v/>
      </c>
      <c r="K367" s="200" t="str">
        <f ca="1">IF(A367&lt;&gt;"",INDIRECT(ADDRESS(MATCH(J367,CatIndDisaggrGrp!$A:$A,0),2,1,1,"CatIndDisaggrGrp")),"")</f>
        <v/>
      </c>
      <c r="L367" s="201" t="str">
        <f ca="1">IF(A367&lt;&gt;"",INDEX(CatIndDisaggrGrpValues!A:D,MATCH(DisaggCoverage!J367,CatIndDisaggrGrpValues!A:A,0)+DisaggCoverage!G367-1,4),"")</f>
        <v/>
      </c>
    </row>
    <row r="368" spans="1:12" x14ac:dyDescent="0.2">
      <c r="A368" s="199" t="str">
        <f ca="1">IF(B367=C367,IF((IFERROR(MATCH(TRUE,INDEX(OFFSET($L$3,A367,0,1,1):$L$231&lt;&gt;0,),0),""))&lt;&gt;"",(IFERROR(MATCH(TRUE,INDEX(OFFSET($L$3,A367,0,1,1):$L$231&lt;&gt;0,),0),""))+A367,""),A367)</f>
        <v/>
      </c>
      <c r="B368" s="200" t="str">
        <f t="shared" ca="1" si="28"/>
        <v/>
      </c>
      <c r="C368" s="200" t="str">
        <f t="shared" ca="1" si="29"/>
        <v/>
      </c>
      <c r="D368" s="200" t="str">
        <f t="shared" ca="1" si="30"/>
        <v/>
      </c>
      <c r="E368" s="175" t="str">
        <f t="shared" ca="1" si="31"/>
        <v/>
      </c>
      <c r="F368" s="200" t="str">
        <f t="shared" ca="1" si="32"/>
        <v/>
      </c>
      <c r="G368" s="200" t="str">
        <f t="shared" ca="1" si="33"/>
        <v/>
      </c>
      <c r="H368" s="200" t="str">
        <f ca="1">IF(A368&lt;&gt;"",INDIRECT(ADDRESS(MATCH(I368,CatCoverage!D:D,0),2,1,1,"CatCoverage")),"")</f>
        <v/>
      </c>
      <c r="I368" s="200" t="str">
        <f t="shared" ca="1" si="34"/>
        <v/>
      </c>
      <c r="J368" s="200" t="str">
        <f t="shared" ca="1" si="35"/>
        <v/>
      </c>
      <c r="K368" s="200" t="str">
        <f ca="1">IF(A368&lt;&gt;"",INDIRECT(ADDRESS(MATCH(J368,CatIndDisaggrGrp!$A:$A,0),2,1,1,"CatIndDisaggrGrp")),"")</f>
        <v/>
      </c>
      <c r="L368" s="201" t="str">
        <f ca="1">IF(A368&lt;&gt;"",INDEX(CatIndDisaggrGrpValues!A:D,MATCH(DisaggCoverage!J368,CatIndDisaggrGrpValues!A:A,0)+DisaggCoverage!G368-1,4),"")</f>
        <v/>
      </c>
    </row>
    <row r="369" spans="1:12" x14ac:dyDescent="0.2">
      <c r="A369" s="199" t="str">
        <f ca="1">IF(B368=C368,IF((IFERROR(MATCH(TRUE,INDEX(OFFSET($L$3,A368,0,1,1):$L$231&lt;&gt;0,),0),""))&lt;&gt;"",(IFERROR(MATCH(TRUE,INDEX(OFFSET($L$3,A368,0,1,1):$L$231&lt;&gt;0,),0),""))+A368,""),A368)</f>
        <v/>
      </c>
      <c r="B369" s="200" t="str">
        <f t="shared" ca="1" si="28"/>
        <v/>
      </c>
      <c r="C369" s="200" t="str">
        <f t="shared" ca="1" si="29"/>
        <v/>
      </c>
      <c r="D369" s="200" t="str">
        <f t="shared" ca="1" si="30"/>
        <v/>
      </c>
      <c r="E369" s="175" t="str">
        <f t="shared" ca="1" si="31"/>
        <v/>
      </c>
      <c r="F369" s="200" t="str">
        <f t="shared" ca="1" si="32"/>
        <v/>
      </c>
      <c r="G369" s="200" t="str">
        <f t="shared" ca="1" si="33"/>
        <v/>
      </c>
      <c r="H369" s="200" t="str">
        <f ca="1">IF(A369&lt;&gt;"",INDIRECT(ADDRESS(MATCH(I369,CatCoverage!D:D,0),2,1,1,"CatCoverage")),"")</f>
        <v/>
      </c>
      <c r="I369" s="200" t="str">
        <f t="shared" ca="1" si="34"/>
        <v/>
      </c>
      <c r="J369" s="200" t="str">
        <f t="shared" ca="1" si="35"/>
        <v/>
      </c>
      <c r="K369" s="200" t="str">
        <f ca="1">IF(A369&lt;&gt;"",INDIRECT(ADDRESS(MATCH(J369,CatIndDisaggrGrp!$A:$A,0),2,1,1,"CatIndDisaggrGrp")),"")</f>
        <v/>
      </c>
      <c r="L369" s="201" t="str">
        <f ca="1">IF(A369&lt;&gt;"",INDEX(CatIndDisaggrGrpValues!A:D,MATCH(DisaggCoverage!J369,CatIndDisaggrGrpValues!A:A,0)+DisaggCoverage!G369-1,4),"")</f>
        <v/>
      </c>
    </row>
    <row r="370" spans="1:12" x14ac:dyDescent="0.2">
      <c r="A370" s="199" t="str">
        <f ca="1">IF(B369=C369,IF((IFERROR(MATCH(TRUE,INDEX(OFFSET($L$3,A369,0,1,1):$L$231&lt;&gt;0,),0),""))&lt;&gt;"",(IFERROR(MATCH(TRUE,INDEX(OFFSET($L$3,A369,0,1,1):$L$231&lt;&gt;0,),0),""))+A369,""),A369)</f>
        <v/>
      </c>
      <c r="B370" s="200" t="str">
        <f t="shared" ca="1" si="28"/>
        <v/>
      </c>
      <c r="C370" s="200" t="str">
        <f t="shared" ca="1" si="29"/>
        <v/>
      </c>
      <c r="D370" s="200" t="str">
        <f t="shared" ca="1" si="30"/>
        <v/>
      </c>
      <c r="E370" s="175" t="str">
        <f t="shared" ca="1" si="31"/>
        <v/>
      </c>
      <c r="F370" s="200" t="str">
        <f t="shared" ca="1" si="32"/>
        <v/>
      </c>
      <c r="G370" s="200" t="str">
        <f t="shared" ca="1" si="33"/>
        <v/>
      </c>
      <c r="H370" s="200" t="str">
        <f ca="1">IF(A370&lt;&gt;"",INDIRECT(ADDRESS(MATCH(I370,CatCoverage!D:D,0),2,1,1,"CatCoverage")),"")</f>
        <v/>
      </c>
      <c r="I370" s="200" t="str">
        <f t="shared" ca="1" si="34"/>
        <v/>
      </c>
      <c r="J370" s="200" t="str">
        <f t="shared" ca="1" si="35"/>
        <v/>
      </c>
      <c r="K370" s="200" t="str">
        <f ca="1">IF(A370&lt;&gt;"",INDIRECT(ADDRESS(MATCH(J370,CatIndDisaggrGrp!$A:$A,0),2,1,1,"CatIndDisaggrGrp")),"")</f>
        <v/>
      </c>
      <c r="L370" s="201" t="str">
        <f ca="1">IF(A370&lt;&gt;"",INDEX(CatIndDisaggrGrpValues!A:D,MATCH(DisaggCoverage!J370,CatIndDisaggrGrpValues!A:A,0)+DisaggCoverage!G370-1,4),"")</f>
        <v/>
      </c>
    </row>
    <row r="371" spans="1:12" x14ac:dyDescent="0.2">
      <c r="A371" s="199" t="str">
        <f ca="1">IF(B370=C370,IF((IFERROR(MATCH(TRUE,INDEX(OFFSET($L$3,A370,0,1,1):$L$231&lt;&gt;0,),0),""))&lt;&gt;"",(IFERROR(MATCH(TRUE,INDEX(OFFSET($L$3,A370,0,1,1):$L$231&lt;&gt;0,),0),""))+A370,""),A370)</f>
        <v/>
      </c>
      <c r="B371" s="200" t="str">
        <f t="shared" ca="1" si="28"/>
        <v/>
      </c>
      <c r="C371" s="200" t="str">
        <f t="shared" ca="1" si="29"/>
        <v/>
      </c>
      <c r="D371" s="200" t="str">
        <f t="shared" ca="1" si="30"/>
        <v/>
      </c>
      <c r="E371" s="175" t="str">
        <f t="shared" ca="1" si="31"/>
        <v/>
      </c>
      <c r="F371" s="200" t="str">
        <f t="shared" ca="1" si="32"/>
        <v/>
      </c>
      <c r="G371" s="200" t="str">
        <f t="shared" ca="1" si="33"/>
        <v/>
      </c>
      <c r="H371" s="200" t="str">
        <f ca="1">IF(A371&lt;&gt;"",INDIRECT(ADDRESS(MATCH(I371,CatCoverage!D:D,0),2,1,1,"CatCoverage")),"")</f>
        <v/>
      </c>
      <c r="I371" s="200" t="str">
        <f t="shared" ca="1" si="34"/>
        <v/>
      </c>
      <c r="J371" s="200" t="str">
        <f t="shared" ca="1" si="35"/>
        <v/>
      </c>
      <c r="K371" s="200" t="str">
        <f ca="1">IF(A371&lt;&gt;"",INDIRECT(ADDRESS(MATCH(J371,CatIndDisaggrGrp!$A:$A,0),2,1,1,"CatIndDisaggrGrp")),"")</f>
        <v/>
      </c>
      <c r="L371" s="201" t="str">
        <f ca="1">IF(A371&lt;&gt;"",INDEX(CatIndDisaggrGrpValues!A:D,MATCH(DisaggCoverage!J371,CatIndDisaggrGrpValues!A:A,0)+DisaggCoverage!G371-1,4),"")</f>
        <v/>
      </c>
    </row>
    <row r="372" spans="1:12" x14ac:dyDescent="0.2">
      <c r="A372" s="199" t="str">
        <f ca="1">IF(B371=C371,IF((IFERROR(MATCH(TRUE,INDEX(OFFSET($L$3,A371,0,1,1):$L$231&lt;&gt;0,),0),""))&lt;&gt;"",(IFERROR(MATCH(TRUE,INDEX(OFFSET($L$3,A371,0,1,1):$L$231&lt;&gt;0,),0),""))+A371,""),A371)</f>
        <v/>
      </c>
      <c r="B372" s="200" t="str">
        <f t="shared" ca="1" si="28"/>
        <v/>
      </c>
      <c r="C372" s="200" t="str">
        <f t="shared" ca="1" si="29"/>
        <v/>
      </c>
      <c r="D372" s="200" t="str">
        <f t="shared" ca="1" si="30"/>
        <v/>
      </c>
      <c r="E372" s="175" t="str">
        <f t="shared" ca="1" si="31"/>
        <v/>
      </c>
      <c r="F372" s="200" t="str">
        <f t="shared" ca="1" si="32"/>
        <v/>
      </c>
      <c r="G372" s="200" t="str">
        <f t="shared" ca="1" si="33"/>
        <v/>
      </c>
      <c r="H372" s="200" t="str">
        <f ca="1">IF(A372&lt;&gt;"",INDIRECT(ADDRESS(MATCH(I372,CatCoverage!D:D,0),2,1,1,"CatCoverage")),"")</f>
        <v/>
      </c>
      <c r="I372" s="200" t="str">
        <f t="shared" ca="1" si="34"/>
        <v/>
      </c>
      <c r="J372" s="200" t="str">
        <f t="shared" ca="1" si="35"/>
        <v/>
      </c>
      <c r="K372" s="200" t="str">
        <f ca="1">IF(A372&lt;&gt;"",INDIRECT(ADDRESS(MATCH(J372,CatIndDisaggrGrp!$A:$A,0),2,1,1,"CatIndDisaggrGrp")),"")</f>
        <v/>
      </c>
      <c r="L372" s="201" t="str">
        <f ca="1">IF(A372&lt;&gt;"",INDEX(CatIndDisaggrGrpValues!A:D,MATCH(DisaggCoverage!J372,CatIndDisaggrGrpValues!A:A,0)+DisaggCoverage!G372-1,4),"")</f>
        <v/>
      </c>
    </row>
    <row r="373" spans="1:12" x14ac:dyDescent="0.2">
      <c r="A373" s="252" t="str">
        <f ca="1">IF(B372=C372,IF((IFERROR(MATCH(TRUE,INDEX(OFFSET($L$3,A372,0,1,1):$L$231&lt;&gt;0,),0),""))&lt;&gt;"",(IFERROR(MATCH(TRUE,INDEX(OFFSET($L$3,A372,0,1,1):$L$231&lt;&gt;0,),0),""))+A372,""),A372)</f>
        <v/>
      </c>
      <c r="B373" s="253" t="str">
        <f t="shared" ca="1" si="28"/>
        <v/>
      </c>
      <c r="C373" s="253" t="str">
        <f t="shared" ref="C373:C436" ca="1" si="36">IF(B373&lt;&gt;"",IF(A373&lt;&gt;A372,1,C372+1),"")</f>
        <v/>
      </c>
      <c r="D373" s="253" t="str">
        <f t="shared" ref="D373:D436" ca="1" si="37">IF(A373&lt;&gt;"",IF(A373&lt;&gt;A372,1,IF(G372&lt;&gt;F372,D372,D372+1)),"")</f>
        <v/>
      </c>
      <c r="E373" s="260" t="str">
        <f t="shared" ref="E373:E436" ca="1" si="38">A373&amp;D373</f>
        <v/>
      </c>
      <c r="F373" s="253" t="str">
        <f t="shared" ref="F373:F436" ca="1" si="39">IF(A373&lt;&gt;"",INDEX($H$3:$K$231,A373,D373),"")</f>
        <v/>
      </c>
      <c r="G373" s="253" t="str">
        <f t="shared" ref="G373:G436" ca="1" si="40">IF(A373&lt;&gt;"",IF(E373&lt;&gt;E372,1,G372+1),"")</f>
        <v/>
      </c>
      <c r="H373" s="253" t="str">
        <f ca="1">IF(A373&lt;&gt;"",INDIRECT(ADDRESS(MATCH(I373,CatCoverage!D:D,0),2,1,1,"CatCoverage")),"")</f>
        <v/>
      </c>
      <c r="I373" s="253" t="str">
        <f t="shared" ref="I373:I436" ca="1" si="41">IF(A373&lt;&gt;"",INDEX($B$3:$B$231,A373,1),"")</f>
        <v/>
      </c>
      <c r="J373" s="253" t="str">
        <f t="shared" ref="J373:J436" ca="1" si="42">IF(A373&lt;&gt;"",INDEX($D$3:$G$231,A373,D373),"")</f>
        <v/>
      </c>
      <c r="K373" s="253" t="str">
        <f ca="1">IF(A373&lt;&gt;"",INDIRECT(ADDRESS(MATCH(J373,CatIndDisaggrGrp!$A:$A,0),2,1,1,"CatIndDisaggrGrp")),"")</f>
        <v/>
      </c>
      <c r="L373" s="254" t="str">
        <f ca="1">IF(A373&lt;&gt;"",INDEX(CatIndDisaggrGrpValues!A:D,MATCH(DisaggCoverage!J373,CatIndDisaggrGrpValues!A:A,0)+DisaggCoverage!G373-1,4),"")</f>
        <v/>
      </c>
    </row>
    <row r="374" spans="1:12" x14ac:dyDescent="0.2">
      <c r="A374" s="199" t="str">
        <f ca="1">IF(B373=C373,IF((IFERROR(MATCH(TRUE,INDEX(OFFSET($L$3,A373,0,1,1):$L$231&lt;&gt;0,),0),""))&lt;&gt;"",(IFERROR(MATCH(TRUE,INDEX(OFFSET($L$3,A373,0,1,1):$L$231&lt;&gt;0,),0),""))+A373,""),A373)</f>
        <v/>
      </c>
      <c r="B374" s="200" t="str">
        <f t="shared" ca="1" si="28"/>
        <v/>
      </c>
      <c r="C374" s="200" t="str">
        <f t="shared" ca="1" si="36"/>
        <v/>
      </c>
      <c r="D374" s="200" t="str">
        <f t="shared" ca="1" si="37"/>
        <v/>
      </c>
      <c r="E374" s="175" t="str">
        <f t="shared" ca="1" si="38"/>
        <v/>
      </c>
      <c r="F374" s="200" t="str">
        <f t="shared" ca="1" si="39"/>
        <v/>
      </c>
      <c r="G374" s="200" t="str">
        <f t="shared" ca="1" si="40"/>
        <v/>
      </c>
      <c r="H374" s="200" t="str">
        <f ca="1">IF(A374&lt;&gt;"",INDIRECT(ADDRESS(MATCH(I374,CatCoverage!D:D,0),2,1,1,"CatCoverage")),"")</f>
        <v/>
      </c>
      <c r="I374" s="200" t="str">
        <f t="shared" ca="1" si="41"/>
        <v/>
      </c>
      <c r="J374" s="200" t="str">
        <f t="shared" ca="1" si="42"/>
        <v/>
      </c>
      <c r="K374" s="200" t="str">
        <f ca="1">IF(A374&lt;&gt;"",INDIRECT(ADDRESS(MATCH(J374,CatIndDisaggrGrp!$A:$A,0),2,1,1,"CatIndDisaggrGrp")),"")</f>
        <v/>
      </c>
      <c r="L374" s="201" t="str">
        <f ca="1">IF(A374&lt;&gt;"",INDEX(CatIndDisaggrGrpValues!A:D,MATCH(DisaggCoverage!J374,CatIndDisaggrGrpValues!A:A,0)+DisaggCoverage!G374-1,4),"")</f>
        <v/>
      </c>
    </row>
    <row r="375" spans="1:12" x14ac:dyDescent="0.2">
      <c r="A375" s="199" t="str">
        <f ca="1">IF(B374=C374,IF((IFERROR(MATCH(TRUE,INDEX(OFFSET($L$3,A374,0,1,1):$L$231&lt;&gt;0,),0),""))&lt;&gt;"",(IFERROR(MATCH(TRUE,INDEX(OFFSET($L$3,A374,0,1,1):$L$231&lt;&gt;0,),0),""))+A374,""),A374)</f>
        <v/>
      </c>
      <c r="B375" s="200" t="str">
        <f t="shared" ca="1" si="28"/>
        <v/>
      </c>
      <c r="C375" s="200" t="str">
        <f t="shared" ca="1" si="36"/>
        <v/>
      </c>
      <c r="D375" s="200" t="str">
        <f t="shared" ca="1" si="37"/>
        <v/>
      </c>
      <c r="E375" s="175" t="str">
        <f t="shared" ca="1" si="38"/>
        <v/>
      </c>
      <c r="F375" s="200" t="str">
        <f t="shared" ca="1" si="39"/>
        <v/>
      </c>
      <c r="G375" s="200" t="str">
        <f t="shared" ca="1" si="40"/>
        <v/>
      </c>
      <c r="H375" s="200" t="str">
        <f ca="1">IF(A375&lt;&gt;"",INDIRECT(ADDRESS(MATCH(I375,CatCoverage!D:D,0),2,1,1,"CatCoverage")),"")</f>
        <v/>
      </c>
      <c r="I375" s="200" t="str">
        <f t="shared" ca="1" si="41"/>
        <v/>
      </c>
      <c r="J375" s="200" t="str">
        <f t="shared" ca="1" si="42"/>
        <v/>
      </c>
      <c r="K375" s="200" t="str">
        <f ca="1">IF(A375&lt;&gt;"",INDIRECT(ADDRESS(MATCH(J375,CatIndDisaggrGrp!$A:$A,0),2,1,1,"CatIndDisaggrGrp")),"")</f>
        <v/>
      </c>
      <c r="L375" s="201" t="str">
        <f ca="1">IF(A375&lt;&gt;"",INDEX(CatIndDisaggrGrpValues!A:D,MATCH(DisaggCoverage!J375,CatIndDisaggrGrpValues!A:A,0)+DisaggCoverage!G375-1,4),"")</f>
        <v/>
      </c>
    </row>
    <row r="376" spans="1:12" x14ac:dyDescent="0.2">
      <c r="A376" s="199" t="str">
        <f ca="1">IF(B375=C375,IF((IFERROR(MATCH(TRUE,INDEX(OFFSET($L$3,A375,0,1,1):$L$231&lt;&gt;0,),0),""))&lt;&gt;"",(IFERROR(MATCH(TRUE,INDEX(OFFSET($L$3,A375,0,1,1):$L$231&lt;&gt;0,),0),""))+A375,""),A375)</f>
        <v/>
      </c>
      <c r="B376" s="200" t="str">
        <f t="shared" ca="1" si="28"/>
        <v/>
      </c>
      <c r="C376" s="200" t="str">
        <f t="shared" ca="1" si="36"/>
        <v/>
      </c>
      <c r="D376" s="200" t="str">
        <f t="shared" ca="1" si="37"/>
        <v/>
      </c>
      <c r="E376" s="175" t="str">
        <f t="shared" ca="1" si="38"/>
        <v/>
      </c>
      <c r="F376" s="200" t="str">
        <f t="shared" ca="1" si="39"/>
        <v/>
      </c>
      <c r="G376" s="200" t="str">
        <f t="shared" ca="1" si="40"/>
        <v/>
      </c>
      <c r="H376" s="200" t="str">
        <f ca="1">IF(A376&lt;&gt;"",INDIRECT(ADDRESS(MATCH(I376,CatCoverage!D:D,0),2,1,1,"CatCoverage")),"")</f>
        <v/>
      </c>
      <c r="I376" s="200" t="str">
        <f t="shared" ca="1" si="41"/>
        <v/>
      </c>
      <c r="J376" s="200" t="str">
        <f t="shared" ca="1" si="42"/>
        <v/>
      </c>
      <c r="K376" s="200" t="str">
        <f ca="1">IF(A376&lt;&gt;"",INDIRECT(ADDRESS(MATCH(J376,CatIndDisaggrGrp!$A:$A,0),2,1,1,"CatIndDisaggrGrp")),"")</f>
        <v/>
      </c>
      <c r="L376" s="201" t="str">
        <f ca="1">IF(A376&lt;&gt;"",INDEX(CatIndDisaggrGrpValues!A:D,MATCH(DisaggCoverage!J376,CatIndDisaggrGrpValues!A:A,0)+DisaggCoverage!G376-1,4),"")</f>
        <v/>
      </c>
    </row>
    <row r="377" spans="1:12" x14ac:dyDescent="0.2">
      <c r="A377" s="199" t="str">
        <f ca="1">IF(B376=C376,IF((IFERROR(MATCH(TRUE,INDEX(OFFSET($L$3,A376,0,1,1):$L$231&lt;&gt;0,),0),""))&lt;&gt;"",(IFERROR(MATCH(TRUE,INDEX(OFFSET($L$3,A376,0,1,1):$L$231&lt;&gt;0,),0),""))+A376,""),A376)</f>
        <v/>
      </c>
      <c r="B377" s="200" t="str">
        <f t="shared" ca="1" si="28"/>
        <v/>
      </c>
      <c r="C377" s="200" t="str">
        <f t="shared" ca="1" si="36"/>
        <v/>
      </c>
      <c r="D377" s="200" t="str">
        <f t="shared" ca="1" si="37"/>
        <v/>
      </c>
      <c r="E377" s="175" t="str">
        <f t="shared" ca="1" si="38"/>
        <v/>
      </c>
      <c r="F377" s="200" t="str">
        <f t="shared" ca="1" si="39"/>
        <v/>
      </c>
      <c r="G377" s="200" t="str">
        <f t="shared" ca="1" si="40"/>
        <v/>
      </c>
      <c r="H377" s="200" t="str">
        <f ca="1">IF(A377&lt;&gt;"",INDIRECT(ADDRESS(MATCH(I377,CatCoverage!D:D,0),2,1,1,"CatCoverage")),"")</f>
        <v/>
      </c>
      <c r="I377" s="200" t="str">
        <f t="shared" ca="1" si="41"/>
        <v/>
      </c>
      <c r="J377" s="200" t="str">
        <f t="shared" ca="1" si="42"/>
        <v/>
      </c>
      <c r="K377" s="200" t="str">
        <f ca="1">IF(A377&lt;&gt;"",INDIRECT(ADDRESS(MATCH(J377,CatIndDisaggrGrp!$A:$A,0),2,1,1,"CatIndDisaggrGrp")),"")</f>
        <v/>
      </c>
      <c r="L377" s="201" t="str">
        <f ca="1">IF(A377&lt;&gt;"",INDEX(CatIndDisaggrGrpValues!A:D,MATCH(DisaggCoverage!J377,CatIndDisaggrGrpValues!A:A,0)+DisaggCoverage!G377-1,4),"")</f>
        <v/>
      </c>
    </row>
    <row r="378" spans="1:12" x14ac:dyDescent="0.2">
      <c r="A378" s="199" t="str">
        <f ca="1">IF(B377=C377,IF((IFERROR(MATCH(TRUE,INDEX(OFFSET($L$3,A377,0,1,1):$L$231&lt;&gt;0,),0),""))&lt;&gt;"",(IFERROR(MATCH(TRUE,INDEX(OFFSET($L$3,A377,0,1,1):$L$231&lt;&gt;0,),0),""))+A377,""),A377)</f>
        <v/>
      </c>
      <c r="B378" s="200" t="str">
        <f t="shared" ca="1" si="28"/>
        <v/>
      </c>
      <c r="C378" s="200" t="str">
        <f t="shared" ca="1" si="36"/>
        <v/>
      </c>
      <c r="D378" s="200" t="str">
        <f t="shared" ca="1" si="37"/>
        <v/>
      </c>
      <c r="E378" s="175" t="str">
        <f t="shared" ca="1" si="38"/>
        <v/>
      </c>
      <c r="F378" s="200" t="str">
        <f t="shared" ca="1" si="39"/>
        <v/>
      </c>
      <c r="G378" s="200" t="str">
        <f t="shared" ca="1" si="40"/>
        <v/>
      </c>
      <c r="H378" s="200" t="str">
        <f ca="1">IF(A378&lt;&gt;"",INDIRECT(ADDRESS(MATCH(I378,CatCoverage!D:D,0),2,1,1,"CatCoverage")),"")</f>
        <v/>
      </c>
      <c r="I378" s="200" t="str">
        <f t="shared" ca="1" si="41"/>
        <v/>
      </c>
      <c r="J378" s="200" t="str">
        <f t="shared" ca="1" si="42"/>
        <v/>
      </c>
      <c r="K378" s="200" t="str">
        <f ca="1">IF(A378&lt;&gt;"",INDIRECT(ADDRESS(MATCH(J378,CatIndDisaggrGrp!$A:$A,0),2,1,1,"CatIndDisaggrGrp")),"")</f>
        <v/>
      </c>
      <c r="L378" s="201" t="str">
        <f ca="1">IF(A378&lt;&gt;"",INDEX(CatIndDisaggrGrpValues!A:D,MATCH(DisaggCoverage!J378,CatIndDisaggrGrpValues!A:A,0)+DisaggCoverage!G378-1,4),"")</f>
        <v/>
      </c>
    </row>
    <row r="379" spans="1:12" x14ac:dyDescent="0.2">
      <c r="A379" s="199" t="str">
        <f ca="1">IF(B378=C378,IF((IFERROR(MATCH(TRUE,INDEX(OFFSET($L$3,A378,0,1,1):$L$231&lt;&gt;0,),0),""))&lt;&gt;"",(IFERROR(MATCH(TRUE,INDEX(OFFSET($L$3,A378,0,1,1):$L$231&lt;&gt;0,),0),""))+A378,""),A378)</f>
        <v/>
      </c>
      <c r="B379" s="200" t="str">
        <f t="shared" ca="1" si="28"/>
        <v/>
      </c>
      <c r="C379" s="200" t="str">
        <f t="shared" ca="1" si="36"/>
        <v/>
      </c>
      <c r="D379" s="200" t="str">
        <f t="shared" ca="1" si="37"/>
        <v/>
      </c>
      <c r="E379" s="175" t="str">
        <f t="shared" ca="1" si="38"/>
        <v/>
      </c>
      <c r="F379" s="200" t="str">
        <f t="shared" ca="1" si="39"/>
        <v/>
      </c>
      <c r="G379" s="200" t="str">
        <f t="shared" ca="1" si="40"/>
        <v/>
      </c>
      <c r="H379" s="200" t="str">
        <f ca="1">IF(A379&lt;&gt;"",INDIRECT(ADDRESS(MATCH(I379,CatCoverage!D:D,0),2,1,1,"CatCoverage")),"")</f>
        <v/>
      </c>
      <c r="I379" s="200" t="str">
        <f t="shared" ca="1" si="41"/>
        <v/>
      </c>
      <c r="J379" s="200" t="str">
        <f t="shared" ca="1" si="42"/>
        <v/>
      </c>
      <c r="K379" s="200" t="str">
        <f ca="1">IF(A379&lt;&gt;"",INDIRECT(ADDRESS(MATCH(J379,CatIndDisaggrGrp!$A:$A,0),2,1,1,"CatIndDisaggrGrp")),"")</f>
        <v/>
      </c>
      <c r="L379" s="201" t="str">
        <f ca="1">IF(A379&lt;&gt;"",INDEX(CatIndDisaggrGrpValues!A:D,MATCH(DisaggCoverage!J379,CatIndDisaggrGrpValues!A:A,0)+DisaggCoverage!G379-1,4),"")</f>
        <v/>
      </c>
    </row>
    <row r="380" spans="1:12" x14ac:dyDescent="0.2">
      <c r="A380" s="199" t="str">
        <f ca="1">IF(B379=C379,IF((IFERROR(MATCH(TRUE,INDEX(OFFSET($L$3,A379,0,1,1):$L$231&lt;&gt;0,),0),""))&lt;&gt;"",(IFERROR(MATCH(TRUE,INDEX(OFFSET($L$3,A379,0,1,1):$L$231&lt;&gt;0,),0),""))+A379,""),A379)</f>
        <v/>
      </c>
      <c r="B380" s="200" t="str">
        <f t="shared" ca="1" si="28"/>
        <v/>
      </c>
      <c r="C380" s="200" t="str">
        <f t="shared" ca="1" si="36"/>
        <v/>
      </c>
      <c r="D380" s="200" t="str">
        <f t="shared" ca="1" si="37"/>
        <v/>
      </c>
      <c r="E380" s="175" t="str">
        <f t="shared" ca="1" si="38"/>
        <v/>
      </c>
      <c r="F380" s="200" t="str">
        <f t="shared" ca="1" si="39"/>
        <v/>
      </c>
      <c r="G380" s="200" t="str">
        <f t="shared" ca="1" si="40"/>
        <v/>
      </c>
      <c r="H380" s="200" t="str">
        <f ca="1">IF(A380&lt;&gt;"",INDIRECT(ADDRESS(MATCH(I380,CatCoverage!D:D,0),2,1,1,"CatCoverage")),"")</f>
        <v/>
      </c>
      <c r="I380" s="200" t="str">
        <f t="shared" ca="1" si="41"/>
        <v/>
      </c>
      <c r="J380" s="200" t="str">
        <f t="shared" ca="1" si="42"/>
        <v/>
      </c>
      <c r="K380" s="200" t="str">
        <f ca="1">IF(A380&lt;&gt;"",INDIRECT(ADDRESS(MATCH(J380,CatIndDisaggrGrp!$A:$A,0),2,1,1,"CatIndDisaggrGrp")),"")</f>
        <v/>
      </c>
      <c r="L380" s="201" t="str">
        <f ca="1">IF(A380&lt;&gt;"",INDEX(CatIndDisaggrGrpValues!A:D,MATCH(DisaggCoverage!J380,CatIndDisaggrGrpValues!A:A,0)+DisaggCoverage!G380-1,4),"")</f>
        <v/>
      </c>
    </row>
    <row r="381" spans="1:12" x14ac:dyDescent="0.2">
      <c r="A381" s="199" t="str">
        <f ca="1">IF(B380=C380,IF((IFERROR(MATCH(TRUE,INDEX(OFFSET($L$3,A380,0,1,1):$L$231&lt;&gt;0,),0),""))&lt;&gt;"",(IFERROR(MATCH(TRUE,INDEX(OFFSET($L$3,A380,0,1,1):$L$231&lt;&gt;0,),0),""))+A380,""),A380)</f>
        <v/>
      </c>
      <c r="B381" s="200" t="str">
        <f t="shared" ref="B381:B442" ca="1" si="43">IF(A381&lt;&gt;"",INDEX($L$3:$L$231,A381,1),"")</f>
        <v/>
      </c>
      <c r="C381" s="200" t="str">
        <f t="shared" ca="1" si="36"/>
        <v/>
      </c>
      <c r="D381" s="200" t="str">
        <f t="shared" ca="1" si="37"/>
        <v/>
      </c>
      <c r="E381" s="175" t="str">
        <f t="shared" ca="1" si="38"/>
        <v/>
      </c>
      <c r="F381" s="200" t="str">
        <f t="shared" ca="1" si="39"/>
        <v/>
      </c>
      <c r="G381" s="200" t="str">
        <f t="shared" ca="1" si="40"/>
        <v/>
      </c>
      <c r="H381" s="200" t="str">
        <f ca="1">IF(A381&lt;&gt;"",INDIRECT(ADDRESS(MATCH(I381,CatCoverage!D:D,0),2,1,1,"CatCoverage")),"")</f>
        <v/>
      </c>
      <c r="I381" s="200" t="str">
        <f t="shared" ca="1" si="41"/>
        <v/>
      </c>
      <c r="J381" s="200" t="str">
        <f t="shared" ca="1" si="42"/>
        <v/>
      </c>
      <c r="K381" s="200" t="str">
        <f ca="1">IF(A381&lt;&gt;"",INDIRECT(ADDRESS(MATCH(J381,CatIndDisaggrGrp!$A:$A,0),2,1,1,"CatIndDisaggrGrp")),"")</f>
        <v/>
      </c>
      <c r="L381" s="201" t="str">
        <f ca="1">IF(A381&lt;&gt;"",INDEX(CatIndDisaggrGrpValues!A:D,MATCH(DisaggCoverage!J381,CatIndDisaggrGrpValues!A:A,0)+DisaggCoverage!G381-1,4),"")</f>
        <v/>
      </c>
    </row>
    <row r="382" spans="1:12" x14ac:dyDescent="0.2">
      <c r="A382" s="199" t="str">
        <f ca="1">IF(B381=C381,IF((IFERROR(MATCH(TRUE,INDEX(OFFSET($L$3,A381,0,1,1):$L$231&lt;&gt;0,),0),""))&lt;&gt;"",(IFERROR(MATCH(TRUE,INDEX(OFFSET($L$3,A381,0,1,1):$L$231&lt;&gt;0,),0),""))+A381,""),A381)</f>
        <v/>
      </c>
      <c r="B382" s="200" t="str">
        <f t="shared" ca="1" si="43"/>
        <v/>
      </c>
      <c r="C382" s="200" t="str">
        <f t="shared" ca="1" si="36"/>
        <v/>
      </c>
      <c r="D382" s="200" t="str">
        <f t="shared" ca="1" si="37"/>
        <v/>
      </c>
      <c r="E382" s="175" t="str">
        <f t="shared" ca="1" si="38"/>
        <v/>
      </c>
      <c r="F382" s="200" t="str">
        <f t="shared" ca="1" si="39"/>
        <v/>
      </c>
      <c r="G382" s="200" t="str">
        <f t="shared" ca="1" si="40"/>
        <v/>
      </c>
      <c r="H382" s="200" t="str">
        <f ca="1">IF(A382&lt;&gt;"",INDIRECT(ADDRESS(MATCH(I382,CatCoverage!D:D,0),2,1,1,"CatCoverage")),"")</f>
        <v/>
      </c>
      <c r="I382" s="200" t="str">
        <f t="shared" ca="1" si="41"/>
        <v/>
      </c>
      <c r="J382" s="200" t="str">
        <f t="shared" ca="1" si="42"/>
        <v/>
      </c>
      <c r="K382" s="200" t="str">
        <f ca="1">IF(A382&lt;&gt;"",INDIRECT(ADDRESS(MATCH(J382,CatIndDisaggrGrp!$A:$A,0),2,1,1,"CatIndDisaggrGrp")),"")</f>
        <v/>
      </c>
      <c r="L382" s="201" t="str">
        <f ca="1">IF(A382&lt;&gt;"",INDEX(CatIndDisaggrGrpValues!A:D,MATCH(DisaggCoverage!J382,CatIndDisaggrGrpValues!A:A,0)+DisaggCoverage!G382-1,4),"")</f>
        <v/>
      </c>
    </row>
    <row r="383" spans="1:12" x14ac:dyDescent="0.2">
      <c r="A383" s="199" t="str">
        <f ca="1">IF(B382=C382,IF((IFERROR(MATCH(TRUE,INDEX(OFFSET($L$3,A382,0,1,1):$L$231&lt;&gt;0,),0),""))&lt;&gt;"",(IFERROR(MATCH(TRUE,INDEX(OFFSET($L$3,A382,0,1,1):$L$231&lt;&gt;0,),0),""))+A382,""),A382)</f>
        <v/>
      </c>
      <c r="B383" s="200" t="str">
        <f t="shared" ca="1" si="43"/>
        <v/>
      </c>
      <c r="C383" s="200" t="str">
        <f t="shared" ca="1" si="36"/>
        <v/>
      </c>
      <c r="D383" s="200" t="str">
        <f t="shared" ca="1" si="37"/>
        <v/>
      </c>
      <c r="E383" s="175" t="str">
        <f t="shared" ca="1" si="38"/>
        <v/>
      </c>
      <c r="F383" s="200" t="str">
        <f t="shared" ca="1" si="39"/>
        <v/>
      </c>
      <c r="G383" s="200" t="str">
        <f t="shared" ca="1" si="40"/>
        <v/>
      </c>
      <c r="H383" s="200" t="str">
        <f ca="1">IF(A383&lt;&gt;"",INDIRECT(ADDRESS(MATCH(I383,CatCoverage!D:D,0),2,1,1,"CatCoverage")),"")</f>
        <v/>
      </c>
      <c r="I383" s="200" t="str">
        <f t="shared" ca="1" si="41"/>
        <v/>
      </c>
      <c r="J383" s="200" t="str">
        <f t="shared" ca="1" si="42"/>
        <v/>
      </c>
      <c r="K383" s="200" t="str">
        <f ca="1">IF(A383&lt;&gt;"",INDIRECT(ADDRESS(MATCH(J383,CatIndDisaggrGrp!$A:$A,0),2,1,1,"CatIndDisaggrGrp")),"")</f>
        <v/>
      </c>
      <c r="L383" s="201" t="str">
        <f ca="1">IF(A383&lt;&gt;"",INDEX(CatIndDisaggrGrpValues!A:D,MATCH(DisaggCoverage!J383,CatIndDisaggrGrpValues!A:A,0)+DisaggCoverage!G383-1,4),"")</f>
        <v/>
      </c>
    </row>
    <row r="384" spans="1:12" x14ac:dyDescent="0.2">
      <c r="A384" s="199" t="str">
        <f ca="1">IF(B383=C383,IF((IFERROR(MATCH(TRUE,INDEX(OFFSET($L$3,A383,0,1,1):$L$231&lt;&gt;0,),0),""))&lt;&gt;"",(IFERROR(MATCH(TRUE,INDEX(OFFSET($L$3,A383,0,1,1):$L$231&lt;&gt;0,),0),""))+A383,""),A383)</f>
        <v/>
      </c>
      <c r="B384" s="200" t="str">
        <f t="shared" ca="1" si="43"/>
        <v/>
      </c>
      <c r="C384" s="200" t="str">
        <f t="shared" ca="1" si="36"/>
        <v/>
      </c>
      <c r="D384" s="200" t="str">
        <f t="shared" ca="1" si="37"/>
        <v/>
      </c>
      <c r="E384" s="175" t="str">
        <f t="shared" ca="1" si="38"/>
        <v/>
      </c>
      <c r="F384" s="200" t="str">
        <f t="shared" ca="1" si="39"/>
        <v/>
      </c>
      <c r="G384" s="200" t="str">
        <f t="shared" ca="1" si="40"/>
        <v/>
      </c>
      <c r="H384" s="200" t="str">
        <f ca="1">IF(A384&lt;&gt;"",INDIRECT(ADDRESS(MATCH(I384,CatCoverage!D:D,0),2,1,1,"CatCoverage")),"")</f>
        <v/>
      </c>
      <c r="I384" s="200" t="str">
        <f t="shared" ca="1" si="41"/>
        <v/>
      </c>
      <c r="J384" s="200" t="str">
        <f t="shared" ca="1" si="42"/>
        <v/>
      </c>
      <c r="K384" s="200" t="str">
        <f ca="1">IF(A384&lt;&gt;"",INDIRECT(ADDRESS(MATCH(J384,CatIndDisaggrGrp!$A:$A,0),2,1,1,"CatIndDisaggrGrp")),"")</f>
        <v/>
      </c>
      <c r="L384" s="201" t="str">
        <f ca="1">IF(A384&lt;&gt;"",INDEX(CatIndDisaggrGrpValues!A:D,MATCH(DisaggCoverage!J384,CatIndDisaggrGrpValues!A:A,0)+DisaggCoverage!G384-1,4),"")</f>
        <v/>
      </c>
    </row>
    <row r="385" spans="1:12" x14ac:dyDescent="0.2">
      <c r="A385" s="199" t="str">
        <f ca="1">IF(B384=C384,IF((IFERROR(MATCH(TRUE,INDEX(OFFSET($L$3,A384,0,1,1):$L$231&lt;&gt;0,),0),""))&lt;&gt;"",(IFERROR(MATCH(TRUE,INDEX(OFFSET($L$3,A384,0,1,1):$L$231&lt;&gt;0,),0),""))+A384,""),A384)</f>
        <v/>
      </c>
      <c r="B385" s="200" t="str">
        <f t="shared" ca="1" si="43"/>
        <v/>
      </c>
      <c r="C385" s="200" t="str">
        <f t="shared" ca="1" si="36"/>
        <v/>
      </c>
      <c r="D385" s="200" t="str">
        <f t="shared" ca="1" si="37"/>
        <v/>
      </c>
      <c r="E385" s="175" t="str">
        <f t="shared" ca="1" si="38"/>
        <v/>
      </c>
      <c r="F385" s="200" t="str">
        <f t="shared" ca="1" si="39"/>
        <v/>
      </c>
      <c r="G385" s="200" t="str">
        <f t="shared" ca="1" si="40"/>
        <v/>
      </c>
      <c r="H385" s="200" t="str">
        <f ca="1">IF(A385&lt;&gt;"",INDIRECT(ADDRESS(MATCH(I385,CatCoverage!D:D,0),2,1,1,"CatCoverage")),"")</f>
        <v/>
      </c>
      <c r="I385" s="200" t="str">
        <f t="shared" ca="1" si="41"/>
        <v/>
      </c>
      <c r="J385" s="200" t="str">
        <f t="shared" ca="1" si="42"/>
        <v/>
      </c>
      <c r="K385" s="200" t="str">
        <f ca="1">IF(A385&lt;&gt;"",INDIRECT(ADDRESS(MATCH(J385,CatIndDisaggrGrp!$A:$A,0),2,1,1,"CatIndDisaggrGrp")),"")</f>
        <v/>
      </c>
      <c r="L385" s="201" t="str">
        <f ca="1">IF(A385&lt;&gt;"",INDEX(CatIndDisaggrGrpValues!A:D,MATCH(DisaggCoverage!J385,CatIndDisaggrGrpValues!A:A,0)+DisaggCoverage!G385-1,4),"")</f>
        <v/>
      </c>
    </row>
    <row r="386" spans="1:12" x14ac:dyDescent="0.2">
      <c r="A386" s="199" t="str">
        <f ca="1">IF(B385=C385,IF((IFERROR(MATCH(TRUE,INDEX(OFFSET($L$3,A385,0,1,1):$L$231&lt;&gt;0,),0),""))&lt;&gt;"",(IFERROR(MATCH(TRUE,INDEX(OFFSET($L$3,A385,0,1,1):$L$231&lt;&gt;0,),0),""))+A385,""),A385)</f>
        <v/>
      </c>
      <c r="B386" s="200" t="str">
        <f t="shared" ca="1" si="43"/>
        <v/>
      </c>
      <c r="C386" s="200" t="str">
        <f t="shared" ca="1" si="36"/>
        <v/>
      </c>
      <c r="D386" s="200" t="str">
        <f t="shared" ca="1" si="37"/>
        <v/>
      </c>
      <c r="E386" s="175" t="str">
        <f t="shared" ca="1" si="38"/>
        <v/>
      </c>
      <c r="F386" s="200" t="str">
        <f t="shared" ca="1" si="39"/>
        <v/>
      </c>
      <c r="G386" s="200" t="str">
        <f t="shared" ca="1" si="40"/>
        <v/>
      </c>
      <c r="H386" s="200" t="str">
        <f ca="1">IF(A386&lt;&gt;"",INDIRECT(ADDRESS(MATCH(I386,CatCoverage!D:D,0),2,1,1,"CatCoverage")),"")</f>
        <v/>
      </c>
      <c r="I386" s="200" t="str">
        <f t="shared" ca="1" si="41"/>
        <v/>
      </c>
      <c r="J386" s="200" t="str">
        <f t="shared" ca="1" si="42"/>
        <v/>
      </c>
      <c r="K386" s="200" t="str">
        <f ca="1">IF(A386&lt;&gt;"",INDIRECT(ADDRESS(MATCH(J386,CatIndDisaggrGrp!$A:$A,0),2,1,1,"CatIndDisaggrGrp")),"")</f>
        <v/>
      </c>
      <c r="L386" s="201" t="str">
        <f ca="1">IF(A386&lt;&gt;"",INDEX(CatIndDisaggrGrpValues!A:D,MATCH(DisaggCoverage!J386,CatIndDisaggrGrpValues!A:A,0)+DisaggCoverage!G386-1,4),"")</f>
        <v/>
      </c>
    </row>
    <row r="387" spans="1:12" x14ac:dyDescent="0.2">
      <c r="A387" s="199" t="str">
        <f ca="1">IF(B386=C386,IF((IFERROR(MATCH(TRUE,INDEX(OFFSET($L$3,A386,0,1,1):$L$231&lt;&gt;0,),0),""))&lt;&gt;"",(IFERROR(MATCH(TRUE,INDEX(OFFSET($L$3,A386,0,1,1):$L$231&lt;&gt;0,),0),""))+A386,""),A386)</f>
        <v/>
      </c>
      <c r="B387" s="200" t="str">
        <f t="shared" ca="1" si="43"/>
        <v/>
      </c>
      <c r="C387" s="200" t="str">
        <f t="shared" ca="1" si="36"/>
        <v/>
      </c>
      <c r="D387" s="200" t="str">
        <f t="shared" ca="1" si="37"/>
        <v/>
      </c>
      <c r="E387" s="175" t="str">
        <f t="shared" ca="1" si="38"/>
        <v/>
      </c>
      <c r="F387" s="200" t="str">
        <f t="shared" ca="1" si="39"/>
        <v/>
      </c>
      <c r="G387" s="200" t="str">
        <f t="shared" ca="1" si="40"/>
        <v/>
      </c>
      <c r="H387" s="200" t="str">
        <f ca="1">IF(A387&lt;&gt;"",INDIRECT(ADDRESS(MATCH(I387,CatCoverage!D:D,0),2,1,1,"CatCoverage")),"")</f>
        <v/>
      </c>
      <c r="I387" s="200" t="str">
        <f t="shared" ca="1" si="41"/>
        <v/>
      </c>
      <c r="J387" s="200" t="str">
        <f t="shared" ca="1" si="42"/>
        <v/>
      </c>
      <c r="K387" s="200" t="str">
        <f ca="1">IF(A387&lt;&gt;"",INDIRECT(ADDRESS(MATCH(J387,CatIndDisaggrGrp!$A:$A,0),2,1,1,"CatIndDisaggrGrp")),"")</f>
        <v/>
      </c>
      <c r="L387" s="201" t="str">
        <f ca="1">IF(A387&lt;&gt;"",INDEX(CatIndDisaggrGrpValues!A:D,MATCH(DisaggCoverage!J387,CatIndDisaggrGrpValues!A:A,0)+DisaggCoverage!G387-1,4),"")</f>
        <v/>
      </c>
    </row>
    <row r="388" spans="1:12" x14ac:dyDescent="0.2">
      <c r="A388" s="199" t="str">
        <f ca="1">IF(B387=C387,IF((IFERROR(MATCH(TRUE,INDEX(OFFSET($L$3,A387,0,1,1):$L$231&lt;&gt;0,),0),""))&lt;&gt;"",(IFERROR(MATCH(TRUE,INDEX(OFFSET($L$3,A387,0,1,1):$L$231&lt;&gt;0,),0),""))+A387,""),A387)</f>
        <v/>
      </c>
      <c r="B388" s="200" t="str">
        <f t="shared" ca="1" si="43"/>
        <v/>
      </c>
      <c r="C388" s="200" t="str">
        <f t="shared" ca="1" si="36"/>
        <v/>
      </c>
      <c r="D388" s="200" t="str">
        <f t="shared" ca="1" si="37"/>
        <v/>
      </c>
      <c r="E388" s="175" t="str">
        <f t="shared" ca="1" si="38"/>
        <v/>
      </c>
      <c r="F388" s="200" t="str">
        <f t="shared" ca="1" si="39"/>
        <v/>
      </c>
      <c r="G388" s="200" t="str">
        <f t="shared" ca="1" si="40"/>
        <v/>
      </c>
      <c r="H388" s="200" t="str">
        <f ca="1">IF(A388&lt;&gt;"",INDIRECT(ADDRESS(MATCH(I388,CatCoverage!D:D,0),2,1,1,"CatCoverage")),"")</f>
        <v/>
      </c>
      <c r="I388" s="200" t="str">
        <f t="shared" ca="1" si="41"/>
        <v/>
      </c>
      <c r="J388" s="200" t="str">
        <f t="shared" ca="1" si="42"/>
        <v/>
      </c>
      <c r="K388" s="200" t="str">
        <f ca="1">IF(A388&lt;&gt;"",INDIRECT(ADDRESS(MATCH(J388,CatIndDisaggrGrp!$A:$A,0),2,1,1,"CatIndDisaggrGrp")),"")</f>
        <v/>
      </c>
      <c r="L388" s="201" t="str">
        <f ca="1">IF(A388&lt;&gt;"",INDEX(CatIndDisaggrGrpValues!A:D,MATCH(DisaggCoverage!J388,CatIndDisaggrGrpValues!A:A,0)+DisaggCoverage!G388-1,4),"")</f>
        <v/>
      </c>
    </row>
    <row r="389" spans="1:12" x14ac:dyDescent="0.2">
      <c r="A389" s="199" t="str">
        <f ca="1">IF(B388=C388,IF((IFERROR(MATCH(TRUE,INDEX(OFFSET($L$3,A388,0,1,1):$L$231&lt;&gt;0,),0),""))&lt;&gt;"",(IFERROR(MATCH(TRUE,INDEX(OFFSET($L$3,A388,0,1,1):$L$231&lt;&gt;0,),0),""))+A388,""),A388)</f>
        <v/>
      </c>
      <c r="B389" s="200" t="str">
        <f t="shared" ca="1" si="43"/>
        <v/>
      </c>
      <c r="C389" s="200" t="str">
        <f t="shared" ca="1" si="36"/>
        <v/>
      </c>
      <c r="D389" s="200" t="str">
        <f t="shared" ca="1" si="37"/>
        <v/>
      </c>
      <c r="E389" s="175" t="str">
        <f t="shared" ca="1" si="38"/>
        <v/>
      </c>
      <c r="F389" s="200" t="str">
        <f t="shared" ca="1" si="39"/>
        <v/>
      </c>
      <c r="G389" s="200" t="str">
        <f t="shared" ca="1" si="40"/>
        <v/>
      </c>
      <c r="H389" s="200" t="str">
        <f ca="1">IF(A389&lt;&gt;"",INDIRECT(ADDRESS(MATCH(I389,CatCoverage!D:D,0),2,1,1,"CatCoverage")),"")</f>
        <v/>
      </c>
      <c r="I389" s="200" t="str">
        <f t="shared" ca="1" si="41"/>
        <v/>
      </c>
      <c r="J389" s="200" t="str">
        <f t="shared" ca="1" si="42"/>
        <v/>
      </c>
      <c r="K389" s="200" t="str">
        <f ca="1">IF(A389&lt;&gt;"",INDIRECT(ADDRESS(MATCH(J389,CatIndDisaggrGrp!$A:$A,0),2,1,1,"CatIndDisaggrGrp")),"")</f>
        <v/>
      </c>
      <c r="L389" s="201" t="str">
        <f ca="1">IF(A389&lt;&gt;"",INDEX(CatIndDisaggrGrpValues!A:D,MATCH(DisaggCoverage!J389,CatIndDisaggrGrpValues!A:A,0)+DisaggCoverage!G389-1,4),"")</f>
        <v/>
      </c>
    </row>
    <row r="390" spans="1:12" x14ac:dyDescent="0.2">
      <c r="A390" s="199" t="str">
        <f ca="1">IF(B389=C389,IF((IFERROR(MATCH(TRUE,INDEX(OFFSET($L$3,A389,0,1,1):$L$231&lt;&gt;0,),0),""))&lt;&gt;"",(IFERROR(MATCH(TRUE,INDEX(OFFSET($L$3,A389,0,1,1):$L$231&lt;&gt;0,),0),""))+A389,""),A389)</f>
        <v/>
      </c>
      <c r="B390" s="200" t="str">
        <f t="shared" ca="1" si="43"/>
        <v/>
      </c>
      <c r="C390" s="200" t="str">
        <f t="shared" ca="1" si="36"/>
        <v/>
      </c>
      <c r="D390" s="200" t="str">
        <f t="shared" ca="1" si="37"/>
        <v/>
      </c>
      <c r="E390" s="175" t="str">
        <f t="shared" ca="1" si="38"/>
        <v/>
      </c>
      <c r="F390" s="200" t="str">
        <f t="shared" ca="1" si="39"/>
        <v/>
      </c>
      <c r="G390" s="200" t="str">
        <f t="shared" ca="1" si="40"/>
        <v/>
      </c>
      <c r="H390" s="200" t="str">
        <f ca="1">IF(A390&lt;&gt;"",INDIRECT(ADDRESS(MATCH(I390,CatCoverage!D:D,0),2,1,1,"CatCoverage")),"")</f>
        <v/>
      </c>
      <c r="I390" s="200" t="str">
        <f t="shared" ca="1" si="41"/>
        <v/>
      </c>
      <c r="J390" s="200" t="str">
        <f t="shared" ca="1" si="42"/>
        <v/>
      </c>
      <c r="K390" s="200" t="str">
        <f ca="1">IF(A390&lt;&gt;"",INDIRECT(ADDRESS(MATCH(J390,CatIndDisaggrGrp!$A:$A,0),2,1,1,"CatIndDisaggrGrp")),"")</f>
        <v/>
      </c>
      <c r="L390" s="201" t="str">
        <f ca="1">IF(A390&lt;&gt;"",INDEX(CatIndDisaggrGrpValues!A:D,MATCH(DisaggCoverage!J390,CatIndDisaggrGrpValues!A:A,0)+DisaggCoverage!G390-1,4),"")</f>
        <v/>
      </c>
    </row>
    <row r="391" spans="1:12" x14ac:dyDescent="0.2">
      <c r="A391" s="199" t="str">
        <f ca="1">IF(B390=C390,IF((IFERROR(MATCH(TRUE,INDEX(OFFSET($L$3,A390,0,1,1):$L$231&lt;&gt;0,),0),""))&lt;&gt;"",(IFERROR(MATCH(TRUE,INDEX(OFFSET($L$3,A390,0,1,1):$L$231&lt;&gt;0,),0),""))+A390,""),A390)</f>
        <v/>
      </c>
      <c r="B391" s="200" t="str">
        <f t="shared" ca="1" si="43"/>
        <v/>
      </c>
      <c r="C391" s="200" t="str">
        <f t="shared" ca="1" si="36"/>
        <v/>
      </c>
      <c r="D391" s="200" t="str">
        <f t="shared" ca="1" si="37"/>
        <v/>
      </c>
      <c r="E391" s="175" t="str">
        <f t="shared" ca="1" si="38"/>
        <v/>
      </c>
      <c r="F391" s="200" t="str">
        <f t="shared" ca="1" si="39"/>
        <v/>
      </c>
      <c r="G391" s="200" t="str">
        <f t="shared" ca="1" si="40"/>
        <v/>
      </c>
      <c r="H391" s="200" t="str">
        <f ca="1">IF(A391&lt;&gt;"",INDIRECT(ADDRESS(MATCH(I391,CatCoverage!D:D,0),2,1,1,"CatCoverage")),"")</f>
        <v/>
      </c>
      <c r="I391" s="200" t="str">
        <f t="shared" ca="1" si="41"/>
        <v/>
      </c>
      <c r="J391" s="200" t="str">
        <f t="shared" ca="1" si="42"/>
        <v/>
      </c>
      <c r="K391" s="200" t="str">
        <f ca="1">IF(A391&lt;&gt;"",INDIRECT(ADDRESS(MATCH(J391,CatIndDisaggrGrp!$A:$A,0),2,1,1,"CatIndDisaggrGrp")),"")</f>
        <v/>
      </c>
      <c r="L391" s="201" t="str">
        <f ca="1">IF(A391&lt;&gt;"",INDEX(CatIndDisaggrGrpValues!A:D,MATCH(DisaggCoverage!J391,CatIndDisaggrGrpValues!A:A,0)+DisaggCoverage!G391-1,4),"")</f>
        <v/>
      </c>
    </row>
    <row r="392" spans="1:12" x14ac:dyDescent="0.2">
      <c r="A392" s="199" t="str">
        <f ca="1">IF(B391=C391,IF((IFERROR(MATCH(TRUE,INDEX(OFFSET($L$3,A391,0,1,1):$L$231&lt;&gt;0,),0),""))&lt;&gt;"",(IFERROR(MATCH(TRUE,INDEX(OFFSET($L$3,A391,0,1,1):$L$231&lt;&gt;0,),0),""))+A391,""),A391)</f>
        <v/>
      </c>
      <c r="B392" s="200" t="str">
        <f t="shared" ca="1" si="43"/>
        <v/>
      </c>
      <c r="C392" s="200" t="str">
        <f t="shared" ca="1" si="36"/>
        <v/>
      </c>
      <c r="D392" s="200" t="str">
        <f t="shared" ca="1" si="37"/>
        <v/>
      </c>
      <c r="E392" s="175" t="str">
        <f t="shared" ca="1" si="38"/>
        <v/>
      </c>
      <c r="F392" s="200" t="str">
        <f t="shared" ca="1" si="39"/>
        <v/>
      </c>
      <c r="G392" s="200" t="str">
        <f t="shared" ca="1" si="40"/>
        <v/>
      </c>
      <c r="H392" s="200" t="str">
        <f ca="1">IF(A392&lt;&gt;"",INDIRECT(ADDRESS(MATCH(I392,CatCoverage!D:D,0),2,1,1,"CatCoverage")),"")</f>
        <v/>
      </c>
      <c r="I392" s="200" t="str">
        <f t="shared" ca="1" si="41"/>
        <v/>
      </c>
      <c r="J392" s="200" t="str">
        <f t="shared" ca="1" si="42"/>
        <v/>
      </c>
      <c r="K392" s="200" t="str">
        <f ca="1">IF(A392&lt;&gt;"",INDIRECT(ADDRESS(MATCH(J392,CatIndDisaggrGrp!$A:$A,0),2,1,1,"CatIndDisaggrGrp")),"")</f>
        <v/>
      </c>
      <c r="L392" s="201" t="str">
        <f ca="1">IF(A392&lt;&gt;"",INDEX(CatIndDisaggrGrpValues!A:D,MATCH(DisaggCoverage!J392,CatIndDisaggrGrpValues!A:A,0)+DisaggCoverage!G392-1,4),"")</f>
        <v/>
      </c>
    </row>
    <row r="393" spans="1:12" x14ac:dyDescent="0.2">
      <c r="A393" s="199" t="str">
        <f ca="1">IF(B392=C392,IF((IFERROR(MATCH(TRUE,INDEX(OFFSET($L$3,A392,0,1,1):$L$231&lt;&gt;0,),0),""))&lt;&gt;"",(IFERROR(MATCH(TRUE,INDEX(OFFSET($L$3,A392,0,1,1):$L$231&lt;&gt;0,),0),""))+A392,""),A392)</f>
        <v/>
      </c>
      <c r="B393" s="200" t="str">
        <f t="shared" ca="1" si="43"/>
        <v/>
      </c>
      <c r="C393" s="200" t="str">
        <f t="shared" ca="1" si="36"/>
        <v/>
      </c>
      <c r="D393" s="200" t="str">
        <f t="shared" ca="1" si="37"/>
        <v/>
      </c>
      <c r="E393" s="175" t="str">
        <f t="shared" ca="1" si="38"/>
        <v/>
      </c>
      <c r="F393" s="200" t="str">
        <f t="shared" ca="1" si="39"/>
        <v/>
      </c>
      <c r="G393" s="200" t="str">
        <f t="shared" ca="1" si="40"/>
        <v/>
      </c>
      <c r="H393" s="200" t="str">
        <f ca="1">IF(A393&lt;&gt;"",INDIRECT(ADDRESS(MATCH(I393,CatCoverage!D:D,0),2,1,1,"CatCoverage")),"")</f>
        <v/>
      </c>
      <c r="I393" s="200" t="str">
        <f t="shared" ca="1" si="41"/>
        <v/>
      </c>
      <c r="J393" s="200" t="str">
        <f t="shared" ca="1" si="42"/>
        <v/>
      </c>
      <c r="K393" s="200" t="str">
        <f ca="1">IF(A393&lt;&gt;"",INDIRECT(ADDRESS(MATCH(J393,CatIndDisaggrGrp!$A:$A,0),2,1,1,"CatIndDisaggrGrp")),"")</f>
        <v/>
      </c>
      <c r="L393" s="201" t="str">
        <f ca="1">IF(A393&lt;&gt;"",INDEX(CatIndDisaggrGrpValues!A:D,MATCH(DisaggCoverage!J393,CatIndDisaggrGrpValues!A:A,0)+DisaggCoverage!G393-1,4),"")</f>
        <v/>
      </c>
    </row>
    <row r="394" spans="1:12" x14ac:dyDescent="0.2">
      <c r="A394" s="199" t="str">
        <f ca="1">IF(B393=C393,IF((IFERROR(MATCH(TRUE,INDEX(OFFSET($L$3,A393,0,1,1):$L$231&lt;&gt;0,),0),""))&lt;&gt;"",(IFERROR(MATCH(TRUE,INDEX(OFFSET($L$3,A393,0,1,1):$L$231&lt;&gt;0,),0),""))+A393,""),A393)</f>
        <v/>
      </c>
      <c r="B394" s="200" t="str">
        <f t="shared" ca="1" si="43"/>
        <v/>
      </c>
      <c r="C394" s="200" t="str">
        <f t="shared" ca="1" si="36"/>
        <v/>
      </c>
      <c r="D394" s="200" t="str">
        <f t="shared" ca="1" si="37"/>
        <v/>
      </c>
      <c r="E394" s="175" t="str">
        <f t="shared" ca="1" si="38"/>
        <v/>
      </c>
      <c r="F394" s="200" t="str">
        <f t="shared" ca="1" si="39"/>
        <v/>
      </c>
      <c r="G394" s="200" t="str">
        <f t="shared" ca="1" si="40"/>
        <v/>
      </c>
      <c r="H394" s="200" t="str">
        <f ca="1">IF(A394&lt;&gt;"",INDIRECT(ADDRESS(MATCH(I394,CatCoverage!D:D,0),2,1,1,"CatCoverage")),"")</f>
        <v/>
      </c>
      <c r="I394" s="200" t="str">
        <f t="shared" ca="1" si="41"/>
        <v/>
      </c>
      <c r="J394" s="200" t="str">
        <f t="shared" ca="1" si="42"/>
        <v/>
      </c>
      <c r="K394" s="200" t="str">
        <f ca="1">IF(A394&lt;&gt;"",INDIRECT(ADDRESS(MATCH(J394,CatIndDisaggrGrp!$A:$A,0),2,1,1,"CatIndDisaggrGrp")),"")</f>
        <v/>
      </c>
      <c r="L394" s="201" t="str">
        <f ca="1">IF(A394&lt;&gt;"",INDEX(CatIndDisaggrGrpValues!A:D,MATCH(DisaggCoverage!J394,CatIndDisaggrGrpValues!A:A,0)+DisaggCoverage!G394-1,4),"")</f>
        <v/>
      </c>
    </row>
    <row r="395" spans="1:12" x14ac:dyDescent="0.2">
      <c r="A395" s="199" t="str">
        <f ca="1">IF(B394=C394,IF((IFERROR(MATCH(TRUE,INDEX(OFFSET($L$3,A394,0,1,1):$L$231&lt;&gt;0,),0),""))&lt;&gt;"",(IFERROR(MATCH(TRUE,INDEX(OFFSET($L$3,A394,0,1,1):$L$231&lt;&gt;0,),0),""))+A394,""),A394)</f>
        <v/>
      </c>
      <c r="B395" s="200" t="str">
        <f t="shared" ca="1" si="43"/>
        <v/>
      </c>
      <c r="C395" s="200" t="str">
        <f t="shared" ca="1" si="36"/>
        <v/>
      </c>
      <c r="D395" s="200" t="str">
        <f t="shared" ca="1" si="37"/>
        <v/>
      </c>
      <c r="E395" s="175" t="str">
        <f t="shared" ca="1" si="38"/>
        <v/>
      </c>
      <c r="F395" s="200" t="str">
        <f t="shared" ca="1" si="39"/>
        <v/>
      </c>
      <c r="G395" s="200" t="str">
        <f t="shared" ca="1" si="40"/>
        <v/>
      </c>
      <c r="H395" s="200" t="str">
        <f ca="1">IF(A395&lt;&gt;"",INDIRECT(ADDRESS(MATCH(I395,CatCoverage!D:D,0),2,1,1,"CatCoverage")),"")</f>
        <v/>
      </c>
      <c r="I395" s="200" t="str">
        <f t="shared" ca="1" si="41"/>
        <v/>
      </c>
      <c r="J395" s="200" t="str">
        <f t="shared" ca="1" si="42"/>
        <v/>
      </c>
      <c r="K395" s="200" t="str">
        <f ca="1">IF(A395&lt;&gt;"",INDIRECT(ADDRESS(MATCH(J395,CatIndDisaggrGrp!$A:$A,0),2,1,1,"CatIndDisaggrGrp")),"")</f>
        <v/>
      </c>
      <c r="L395" s="201" t="str">
        <f ca="1">IF(A395&lt;&gt;"",INDEX(CatIndDisaggrGrpValues!A:D,MATCH(DisaggCoverage!J395,CatIndDisaggrGrpValues!A:A,0)+DisaggCoverage!G395-1,4),"")</f>
        <v/>
      </c>
    </row>
    <row r="396" spans="1:12" x14ac:dyDescent="0.2">
      <c r="A396" s="199" t="str">
        <f ca="1">IF(B395=C395,IF((IFERROR(MATCH(TRUE,INDEX(OFFSET($L$3,A395,0,1,1):$L$231&lt;&gt;0,),0),""))&lt;&gt;"",(IFERROR(MATCH(TRUE,INDEX(OFFSET($L$3,A395,0,1,1):$L$231&lt;&gt;0,),0),""))+A395,""),A395)</f>
        <v/>
      </c>
      <c r="B396" s="200" t="str">
        <f t="shared" ca="1" si="43"/>
        <v/>
      </c>
      <c r="C396" s="200" t="str">
        <f t="shared" ca="1" si="36"/>
        <v/>
      </c>
      <c r="D396" s="200" t="str">
        <f t="shared" ca="1" si="37"/>
        <v/>
      </c>
      <c r="E396" s="175" t="str">
        <f t="shared" ca="1" si="38"/>
        <v/>
      </c>
      <c r="F396" s="200" t="str">
        <f t="shared" ca="1" si="39"/>
        <v/>
      </c>
      <c r="G396" s="200" t="str">
        <f t="shared" ca="1" si="40"/>
        <v/>
      </c>
      <c r="H396" s="200" t="str">
        <f ca="1">IF(A396&lt;&gt;"",INDIRECT(ADDRESS(MATCH(I396,CatCoverage!D:D,0),2,1,1,"CatCoverage")),"")</f>
        <v/>
      </c>
      <c r="I396" s="200" t="str">
        <f t="shared" ca="1" si="41"/>
        <v/>
      </c>
      <c r="J396" s="200" t="str">
        <f t="shared" ca="1" si="42"/>
        <v/>
      </c>
      <c r="K396" s="200" t="str">
        <f ca="1">IF(A396&lt;&gt;"",INDIRECT(ADDRESS(MATCH(J396,CatIndDisaggrGrp!$A:$A,0),2,1,1,"CatIndDisaggrGrp")),"")</f>
        <v/>
      </c>
      <c r="L396" s="201" t="str">
        <f ca="1">IF(A396&lt;&gt;"",INDEX(CatIndDisaggrGrpValues!A:D,MATCH(DisaggCoverage!J396,CatIndDisaggrGrpValues!A:A,0)+DisaggCoverage!G396-1,4),"")</f>
        <v/>
      </c>
    </row>
    <row r="397" spans="1:12" x14ac:dyDescent="0.2">
      <c r="A397" s="199" t="str">
        <f ca="1">IF(B396=C396,IF((IFERROR(MATCH(TRUE,INDEX(OFFSET($L$3,A396,0,1,1):$L$231&lt;&gt;0,),0),""))&lt;&gt;"",(IFERROR(MATCH(TRUE,INDEX(OFFSET($L$3,A396,0,1,1):$L$231&lt;&gt;0,),0),""))+A396,""),A396)</f>
        <v/>
      </c>
      <c r="B397" s="200" t="str">
        <f t="shared" ca="1" si="43"/>
        <v/>
      </c>
      <c r="C397" s="200" t="str">
        <f t="shared" ca="1" si="36"/>
        <v/>
      </c>
      <c r="D397" s="200" t="str">
        <f t="shared" ca="1" si="37"/>
        <v/>
      </c>
      <c r="E397" s="175" t="str">
        <f t="shared" ca="1" si="38"/>
        <v/>
      </c>
      <c r="F397" s="200" t="str">
        <f t="shared" ca="1" si="39"/>
        <v/>
      </c>
      <c r="G397" s="200" t="str">
        <f t="shared" ca="1" si="40"/>
        <v/>
      </c>
      <c r="H397" s="200" t="str">
        <f ca="1">IF(A397&lt;&gt;"",INDIRECT(ADDRESS(MATCH(I397,CatCoverage!D:D,0),2,1,1,"CatCoverage")),"")</f>
        <v/>
      </c>
      <c r="I397" s="200" t="str">
        <f t="shared" ca="1" si="41"/>
        <v/>
      </c>
      <c r="J397" s="200" t="str">
        <f t="shared" ca="1" si="42"/>
        <v/>
      </c>
      <c r="K397" s="200" t="str">
        <f ca="1">IF(A397&lt;&gt;"",INDIRECT(ADDRESS(MATCH(J397,CatIndDisaggrGrp!$A:$A,0),2,1,1,"CatIndDisaggrGrp")),"")</f>
        <v/>
      </c>
      <c r="L397" s="201" t="str">
        <f ca="1">IF(A397&lt;&gt;"",INDEX(CatIndDisaggrGrpValues!A:D,MATCH(DisaggCoverage!J397,CatIndDisaggrGrpValues!A:A,0)+DisaggCoverage!G397-1,4),"")</f>
        <v/>
      </c>
    </row>
    <row r="398" spans="1:12" x14ac:dyDescent="0.2">
      <c r="A398" s="252" t="str">
        <f ca="1">IF(B397=C397,IF((IFERROR(MATCH(TRUE,INDEX(OFFSET($L$3,A397,0,1,1):$L$231&lt;&gt;0,),0),""))&lt;&gt;"",(IFERROR(MATCH(TRUE,INDEX(OFFSET($L$3,A397,0,1,1):$L$231&lt;&gt;0,),0),""))+A397,""),A397)</f>
        <v/>
      </c>
      <c r="B398" s="253" t="str">
        <f t="shared" ca="1" si="43"/>
        <v/>
      </c>
      <c r="C398" s="253" t="str">
        <f t="shared" ca="1" si="36"/>
        <v/>
      </c>
      <c r="D398" s="253" t="str">
        <f t="shared" ca="1" si="37"/>
        <v/>
      </c>
      <c r="E398" s="260" t="str">
        <f t="shared" ca="1" si="38"/>
        <v/>
      </c>
      <c r="F398" s="253" t="str">
        <f t="shared" ca="1" si="39"/>
        <v/>
      </c>
      <c r="G398" s="253" t="str">
        <f t="shared" ca="1" si="40"/>
        <v/>
      </c>
      <c r="H398" s="253" t="str">
        <f ca="1">IF(A398&lt;&gt;"",INDIRECT(ADDRESS(MATCH(I398,CatCoverage!D:D,0),2,1,1,"CatCoverage")),"")</f>
        <v/>
      </c>
      <c r="I398" s="253" t="str">
        <f t="shared" ca="1" si="41"/>
        <v/>
      </c>
      <c r="J398" s="253" t="str">
        <f t="shared" ca="1" si="42"/>
        <v/>
      </c>
      <c r="K398" s="253" t="str">
        <f ca="1">IF(A398&lt;&gt;"",INDIRECT(ADDRESS(MATCH(J398,CatIndDisaggrGrp!$A:$A,0),2,1,1,"CatIndDisaggrGrp")),"")</f>
        <v/>
      </c>
      <c r="L398" s="254" t="str">
        <f ca="1">IF(A398&lt;&gt;"",INDEX(CatIndDisaggrGrpValues!A:D,MATCH(DisaggCoverage!J398,CatIndDisaggrGrpValues!A:A,0)+DisaggCoverage!G398-1,4),"")</f>
        <v/>
      </c>
    </row>
    <row r="399" spans="1:12" x14ac:dyDescent="0.2">
      <c r="A399" s="199" t="str">
        <f ca="1">IF(B398=C398,IF((IFERROR(MATCH(TRUE,INDEX(OFFSET($L$3,A398,0,1,1):$L$231&lt;&gt;0,),0),""))&lt;&gt;"",(IFERROR(MATCH(TRUE,INDEX(OFFSET($L$3,A398,0,1,1):$L$231&lt;&gt;0,),0),""))+A398,""),A398)</f>
        <v/>
      </c>
      <c r="B399" s="200" t="str">
        <f t="shared" ca="1" si="43"/>
        <v/>
      </c>
      <c r="C399" s="200" t="str">
        <f t="shared" ca="1" si="36"/>
        <v/>
      </c>
      <c r="D399" s="200" t="str">
        <f t="shared" ca="1" si="37"/>
        <v/>
      </c>
      <c r="E399" s="175" t="str">
        <f t="shared" ca="1" si="38"/>
        <v/>
      </c>
      <c r="F399" s="200" t="str">
        <f t="shared" ca="1" si="39"/>
        <v/>
      </c>
      <c r="G399" s="200" t="str">
        <f t="shared" ca="1" si="40"/>
        <v/>
      </c>
      <c r="H399" s="200" t="str">
        <f ca="1">IF(A399&lt;&gt;"",INDIRECT(ADDRESS(MATCH(I399,CatCoverage!D:D,0),2,1,1,"CatCoverage")),"")</f>
        <v/>
      </c>
      <c r="I399" s="200" t="str">
        <f t="shared" ca="1" si="41"/>
        <v/>
      </c>
      <c r="J399" s="200" t="str">
        <f t="shared" ca="1" si="42"/>
        <v/>
      </c>
      <c r="K399" s="200" t="str">
        <f ca="1">IF(A399&lt;&gt;"",INDIRECT(ADDRESS(MATCH(J399,CatIndDisaggrGrp!$A:$A,0),2,1,1,"CatIndDisaggrGrp")),"")</f>
        <v/>
      </c>
      <c r="L399" s="201" t="str">
        <f ca="1">IF(A399&lt;&gt;"",INDEX(CatIndDisaggrGrpValues!A:D,MATCH(DisaggCoverage!J399,CatIndDisaggrGrpValues!A:A,0)+DisaggCoverage!G399-1,4),"")</f>
        <v/>
      </c>
    </row>
    <row r="400" spans="1:12" x14ac:dyDescent="0.2">
      <c r="A400" s="199" t="str">
        <f ca="1">IF(B399=C399,IF((IFERROR(MATCH(TRUE,INDEX(OFFSET($L$3,A399,0,1,1):$L$231&lt;&gt;0,),0),""))&lt;&gt;"",(IFERROR(MATCH(TRUE,INDEX(OFFSET($L$3,A399,0,1,1):$L$231&lt;&gt;0,),0),""))+A399,""),A399)</f>
        <v/>
      </c>
      <c r="B400" s="200" t="str">
        <f t="shared" ca="1" si="43"/>
        <v/>
      </c>
      <c r="C400" s="200" t="str">
        <f t="shared" ca="1" si="36"/>
        <v/>
      </c>
      <c r="D400" s="200" t="str">
        <f t="shared" ca="1" si="37"/>
        <v/>
      </c>
      <c r="E400" s="175" t="str">
        <f t="shared" ca="1" si="38"/>
        <v/>
      </c>
      <c r="F400" s="200" t="str">
        <f t="shared" ca="1" si="39"/>
        <v/>
      </c>
      <c r="G400" s="200" t="str">
        <f t="shared" ca="1" si="40"/>
        <v/>
      </c>
      <c r="H400" s="200" t="str">
        <f ca="1">IF(A400&lt;&gt;"",INDIRECT(ADDRESS(MATCH(I400,CatCoverage!D:D,0),2,1,1,"CatCoverage")),"")</f>
        <v/>
      </c>
      <c r="I400" s="200" t="str">
        <f t="shared" ca="1" si="41"/>
        <v/>
      </c>
      <c r="J400" s="200" t="str">
        <f t="shared" ca="1" si="42"/>
        <v/>
      </c>
      <c r="K400" s="200" t="str">
        <f ca="1">IF(A400&lt;&gt;"",INDIRECT(ADDRESS(MATCH(J400,CatIndDisaggrGrp!$A:$A,0),2,1,1,"CatIndDisaggrGrp")),"")</f>
        <v/>
      </c>
      <c r="L400" s="201" t="str">
        <f ca="1">IF(A400&lt;&gt;"",INDEX(CatIndDisaggrGrpValues!A:D,MATCH(DisaggCoverage!J400,CatIndDisaggrGrpValues!A:A,0)+DisaggCoverage!G400-1,4),"")</f>
        <v/>
      </c>
    </row>
    <row r="401" spans="1:12" x14ac:dyDescent="0.2">
      <c r="A401" s="199" t="str">
        <f ca="1">IF(B400=C400,IF((IFERROR(MATCH(TRUE,INDEX(OFFSET($L$3,A400,0,1,1):$L$231&lt;&gt;0,),0),""))&lt;&gt;"",(IFERROR(MATCH(TRUE,INDEX(OFFSET($L$3,A400,0,1,1):$L$231&lt;&gt;0,),0),""))+A400,""),A400)</f>
        <v/>
      </c>
      <c r="B401" s="200" t="str">
        <f t="shared" ca="1" si="43"/>
        <v/>
      </c>
      <c r="C401" s="200" t="str">
        <f t="shared" ca="1" si="36"/>
        <v/>
      </c>
      <c r="D401" s="200" t="str">
        <f t="shared" ca="1" si="37"/>
        <v/>
      </c>
      <c r="E401" s="175" t="str">
        <f t="shared" ca="1" si="38"/>
        <v/>
      </c>
      <c r="F401" s="200" t="str">
        <f t="shared" ca="1" si="39"/>
        <v/>
      </c>
      <c r="G401" s="200" t="str">
        <f t="shared" ca="1" si="40"/>
        <v/>
      </c>
      <c r="H401" s="200" t="str">
        <f ca="1">IF(A401&lt;&gt;"",INDIRECT(ADDRESS(MATCH(I401,CatCoverage!D:D,0),2,1,1,"CatCoverage")),"")</f>
        <v/>
      </c>
      <c r="I401" s="200" t="str">
        <f t="shared" ca="1" si="41"/>
        <v/>
      </c>
      <c r="J401" s="200" t="str">
        <f t="shared" ca="1" si="42"/>
        <v/>
      </c>
      <c r="K401" s="200" t="str">
        <f ca="1">IF(A401&lt;&gt;"",INDIRECT(ADDRESS(MATCH(J401,CatIndDisaggrGrp!$A:$A,0),2,1,1,"CatIndDisaggrGrp")),"")</f>
        <v/>
      </c>
      <c r="L401" s="201" t="str">
        <f ca="1">IF(A401&lt;&gt;"",INDEX(CatIndDisaggrGrpValues!A:D,MATCH(DisaggCoverage!J401,CatIndDisaggrGrpValues!A:A,0)+DisaggCoverage!G401-1,4),"")</f>
        <v/>
      </c>
    </row>
    <row r="402" spans="1:12" x14ac:dyDescent="0.2">
      <c r="A402" s="199" t="str">
        <f ca="1">IF(B401=C401,IF((IFERROR(MATCH(TRUE,INDEX(OFFSET($L$3,A401,0,1,1):$L$231&lt;&gt;0,),0),""))&lt;&gt;"",(IFERROR(MATCH(TRUE,INDEX(OFFSET($L$3,A401,0,1,1):$L$231&lt;&gt;0,),0),""))+A401,""),A401)</f>
        <v/>
      </c>
      <c r="B402" s="200" t="str">
        <f t="shared" ca="1" si="43"/>
        <v/>
      </c>
      <c r="C402" s="200" t="str">
        <f t="shared" ca="1" si="36"/>
        <v/>
      </c>
      <c r="D402" s="200" t="str">
        <f t="shared" ca="1" si="37"/>
        <v/>
      </c>
      <c r="E402" s="175" t="str">
        <f t="shared" ca="1" si="38"/>
        <v/>
      </c>
      <c r="F402" s="200" t="str">
        <f t="shared" ca="1" si="39"/>
        <v/>
      </c>
      <c r="G402" s="200" t="str">
        <f t="shared" ca="1" si="40"/>
        <v/>
      </c>
      <c r="H402" s="200" t="str">
        <f ca="1">IF(A402&lt;&gt;"",INDIRECT(ADDRESS(MATCH(I402,CatCoverage!D:D,0),2,1,1,"CatCoverage")),"")</f>
        <v/>
      </c>
      <c r="I402" s="200" t="str">
        <f t="shared" ca="1" si="41"/>
        <v/>
      </c>
      <c r="J402" s="200" t="str">
        <f t="shared" ca="1" si="42"/>
        <v/>
      </c>
      <c r="K402" s="200" t="str">
        <f ca="1">IF(A402&lt;&gt;"",INDIRECT(ADDRESS(MATCH(J402,CatIndDisaggrGrp!$A:$A,0),2,1,1,"CatIndDisaggrGrp")),"")</f>
        <v/>
      </c>
      <c r="L402" s="201" t="str">
        <f ca="1">IF(A402&lt;&gt;"",INDEX(CatIndDisaggrGrpValues!A:D,MATCH(DisaggCoverage!J402,CatIndDisaggrGrpValues!A:A,0)+DisaggCoverage!G402-1,4),"")</f>
        <v/>
      </c>
    </row>
    <row r="403" spans="1:12" x14ac:dyDescent="0.2">
      <c r="A403" s="199" t="str">
        <f ca="1">IF(B402=C402,IF((IFERROR(MATCH(TRUE,INDEX(OFFSET($L$3,A402,0,1,1):$L$231&lt;&gt;0,),0),""))&lt;&gt;"",(IFERROR(MATCH(TRUE,INDEX(OFFSET($L$3,A402,0,1,1):$L$231&lt;&gt;0,),0),""))+A402,""),A402)</f>
        <v/>
      </c>
      <c r="B403" s="200" t="str">
        <f t="shared" ca="1" si="43"/>
        <v/>
      </c>
      <c r="C403" s="200" t="str">
        <f t="shared" ca="1" si="36"/>
        <v/>
      </c>
      <c r="D403" s="200" t="str">
        <f t="shared" ca="1" si="37"/>
        <v/>
      </c>
      <c r="E403" s="175" t="str">
        <f t="shared" ca="1" si="38"/>
        <v/>
      </c>
      <c r="F403" s="200" t="str">
        <f t="shared" ca="1" si="39"/>
        <v/>
      </c>
      <c r="G403" s="200" t="str">
        <f t="shared" ca="1" si="40"/>
        <v/>
      </c>
      <c r="H403" s="200" t="str">
        <f ca="1">IF(A403&lt;&gt;"",INDIRECT(ADDRESS(MATCH(I403,CatCoverage!D:D,0),2,1,1,"CatCoverage")),"")</f>
        <v/>
      </c>
      <c r="I403" s="200" t="str">
        <f t="shared" ca="1" si="41"/>
        <v/>
      </c>
      <c r="J403" s="200" t="str">
        <f t="shared" ca="1" si="42"/>
        <v/>
      </c>
      <c r="K403" s="200" t="str">
        <f ca="1">IF(A403&lt;&gt;"",INDIRECT(ADDRESS(MATCH(J403,CatIndDisaggrGrp!$A:$A,0),2,1,1,"CatIndDisaggrGrp")),"")</f>
        <v/>
      </c>
      <c r="L403" s="201" t="str">
        <f ca="1">IF(A403&lt;&gt;"",INDEX(CatIndDisaggrGrpValues!A:D,MATCH(DisaggCoverage!J403,CatIndDisaggrGrpValues!A:A,0)+DisaggCoverage!G403-1,4),"")</f>
        <v/>
      </c>
    </row>
    <row r="404" spans="1:12" x14ac:dyDescent="0.2">
      <c r="A404" s="199" t="str">
        <f ca="1">IF(B403=C403,IF((IFERROR(MATCH(TRUE,INDEX(OFFSET($L$3,A403,0,1,1):$L$231&lt;&gt;0,),0),""))&lt;&gt;"",(IFERROR(MATCH(TRUE,INDEX(OFFSET($L$3,A403,0,1,1):$L$231&lt;&gt;0,),0),""))+A403,""),A403)</f>
        <v/>
      </c>
      <c r="B404" s="200" t="str">
        <f t="shared" ca="1" si="43"/>
        <v/>
      </c>
      <c r="C404" s="200" t="str">
        <f t="shared" ca="1" si="36"/>
        <v/>
      </c>
      <c r="D404" s="200" t="str">
        <f t="shared" ca="1" si="37"/>
        <v/>
      </c>
      <c r="E404" s="175" t="str">
        <f t="shared" ca="1" si="38"/>
        <v/>
      </c>
      <c r="F404" s="200" t="str">
        <f t="shared" ca="1" si="39"/>
        <v/>
      </c>
      <c r="G404" s="200" t="str">
        <f t="shared" ca="1" si="40"/>
        <v/>
      </c>
      <c r="H404" s="200" t="str">
        <f ca="1">IF(A404&lt;&gt;"",INDIRECT(ADDRESS(MATCH(I404,CatCoverage!D:D,0),2,1,1,"CatCoverage")),"")</f>
        <v/>
      </c>
      <c r="I404" s="200" t="str">
        <f t="shared" ca="1" si="41"/>
        <v/>
      </c>
      <c r="J404" s="200" t="str">
        <f t="shared" ca="1" si="42"/>
        <v/>
      </c>
      <c r="K404" s="200" t="str">
        <f ca="1">IF(A404&lt;&gt;"",INDIRECT(ADDRESS(MATCH(J404,CatIndDisaggrGrp!$A:$A,0),2,1,1,"CatIndDisaggrGrp")),"")</f>
        <v/>
      </c>
      <c r="L404" s="201" t="str">
        <f ca="1">IF(A404&lt;&gt;"",INDEX(CatIndDisaggrGrpValues!A:D,MATCH(DisaggCoverage!J404,CatIndDisaggrGrpValues!A:A,0)+DisaggCoverage!G404-1,4),"")</f>
        <v/>
      </c>
    </row>
    <row r="405" spans="1:12" x14ac:dyDescent="0.2">
      <c r="A405" s="199" t="str">
        <f ca="1">IF(B404=C404,IF((IFERROR(MATCH(TRUE,INDEX(OFFSET($L$3,A404,0,1,1):$L$231&lt;&gt;0,),0),""))&lt;&gt;"",(IFERROR(MATCH(TRUE,INDEX(OFFSET($L$3,A404,0,1,1):$L$231&lt;&gt;0,),0),""))+A404,""),A404)</f>
        <v/>
      </c>
      <c r="B405" s="200" t="str">
        <f t="shared" ca="1" si="43"/>
        <v/>
      </c>
      <c r="C405" s="200" t="str">
        <f t="shared" ca="1" si="36"/>
        <v/>
      </c>
      <c r="D405" s="200" t="str">
        <f t="shared" ca="1" si="37"/>
        <v/>
      </c>
      <c r="E405" s="175" t="str">
        <f t="shared" ca="1" si="38"/>
        <v/>
      </c>
      <c r="F405" s="200" t="str">
        <f t="shared" ca="1" si="39"/>
        <v/>
      </c>
      <c r="G405" s="200" t="str">
        <f t="shared" ca="1" si="40"/>
        <v/>
      </c>
      <c r="H405" s="200" t="str">
        <f ca="1">IF(A405&lt;&gt;"",INDIRECT(ADDRESS(MATCH(I405,CatCoverage!D:D,0),2,1,1,"CatCoverage")),"")</f>
        <v/>
      </c>
      <c r="I405" s="200" t="str">
        <f t="shared" ca="1" si="41"/>
        <v/>
      </c>
      <c r="J405" s="200" t="str">
        <f t="shared" ca="1" si="42"/>
        <v/>
      </c>
      <c r="K405" s="200" t="str">
        <f ca="1">IF(A405&lt;&gt;"",INDIRECT(ADDRESS(MATCH(J405,CatIndDisaggrGrp!$A:$A,0),2,1,1,"CatIndDisaggrGrp")),"")</f>
        <v/>
      </c>
      <c r="L405" s="201" t="str">
        <f ca="1">IF(A405&lt;&gt;"",INDEX(CatIndDisaggrGrpValues!A:D,MATCH(DisaggCoverage!J405,CatIndDisaggrGrpValues!A:A,0)+DisaggCoverage!G405-1,4),"")</f>
        <v/>
      </c>
    </row>
    <row r="406" spans="1:12" x14ac:dyDescent="0.2">
      <c r="A406" s="199" t="str">
        <f ca="1">IF(B405=C405,IF((IFERROR(MATCH(TRUE,INDEX(OFFSET($L$3,A405,0,1,1):$L$231&lt;&gt;0,),0),""))&lt;&gt;"",(IFERROR(MATCH(TRUE,INDEX(OFFSET($L$3,A405,0,1,1):$L$231&lt;&gt;0,),0),""))+A405,""),A405)</f>
        <v/>
      </c>
      <c r="B406" s="200" t="str">
        <f t="shared" ca="1" si="43"/>
        <v/>
      </c>
      <c r="C406" s="200" t="str">
        <f t="shared" ca="1" si="36"/>
        <v/>
      </c>
      <c r="D406" s="200" t="str">
        <f t="shared" ca="1" si="37"/>
        <v/>
      </c>
      <c r="E406" s="175" t="str">
        <f t="shared" ca="1" si="38"/>
        <v/>
      </c>
      <c r="F406" s="200" t="str">
        <f t="shared" ca="1" si="39"/>
        <v/>
      </c>
      <c r="G406" s="200" t="str">
        <f t="shared" ca="1" si="40"/>
        <v/>
      </c>
      <c r="H406" s="200" t="str">
        <f ca="1">IF(A406&lt;&gt;"",INDIRECT(ADDRESS(MATCH(I406,CatCoverage!D:D,0),2,1,1,"CatCoverage")),"")</f>
        <v/>
      </c>
      <c r="I406" s="200" t="str">
        <f t="shared" ca="1" si="41"/>
        <v/>
      </c>
      <c r="J406" s="200" t="str">
        <f t="shared" ca="1" si="42"/>
        <v/>
      </c>
      <c r="K406" s="200" t="str">
        <f ca="1">IF(A406&lt;&gt;"",INDIRECT(ADDRESS(MATCH(J406,CatIndDisaggrGrp!$A:$A,0),2,1,1,"CatIndDisaggrGrp")),"")</f>
        <v/>
      </c>
      <c r="L406" s="201" t="str">
        <f ca="1">IF(A406&lt;&gt;"",INDEX(CatIndDisaggrGrpValues!A:D,MATCH(DisaggCoverage!J406,CatIndDisaggrGrpValues!A:A,0)+DisaggCoverage!G406-1,4),"")</f>
        <v/>
      </c>
    </row>
    <row r="407" spans="1:12" x14ac:dyDescent="0.2">
      <c r="A407" s="199" t="str">
        <f ca="1">IF(B406=C406,IF((IFERROR(MATCH(TRUE,INDEX(OFFSET($L$3,A406,0,1,1):$L$231&lt;&gt;0,),0),""))&lt;&gt;"",(IFERROR(MATCH(TRUE,INDEX(OFFSET($L$3,A406,0,1,1):$L$231&lt;&gt;0,),0),""))+A406,""),A406)</f>
        <v/>
      </c>
      <c r="B407" s="200" t="str">
        <f t="shared" ca="1" si="43"/>
        <v/>
      </c>
      <c r="C407" s="200" t="str">
        <f t="shared" ca="1" si="36"/>
        <v/>
      </c>
      <c r="D407" s="200" t="str">
        <f t="shared" ca="1" si="37"/>
        <v/>
      </c>
      <c r="E407" s="175" t="str">
        <f t="shared" ca="1" si="38"/>
        <v/>
      </c>
      <c r="F407" s="200" t="str">
        <f t="shared" ca="1" si="39"/>
        <v/>
      </c>
      <c r="G407" s="200" t="str">
        <f t="shared" ca="1" si="40"/>
        <v/>
      </c>
      <c r="H407" s="200" t="str">
        <f ca="1">IF(A407&lt;&gt;"",INDIRECT(ADDRESS(MATCH(I407,CatCoverage!D:D,0),2,1,1,"CatCoverage")),"")</f>
        <v/>
      </c>
      <c r="I407" s="200" t="str">
        <f t="shared" ca="1" si="41"/>
        <v/>
      </c>
      <c r="J407" s="200" t="str">
        <f t="shared" ca="1" si="42"/>
        <v/>
      </c>
      <c r="K407" s="200" t="str">
        <f ca="1">IF(A407&lt;&gt;"",INDIRECT(ADDRESS(MATCH(J407,CatIndDisaggrGrp!$A:$A,0),2,1,1,"CatIndDisaggrGrp")),"")</f>
        <v/>
      </c>
      <c r="L407" s="201" t="str">
        <f ca="1">IF(A407&lt;&gt;"",INDEX(CatIndDisaggrGrpValues!A:D,MATCH(DisaggCoverage!J407,CatIndDisaggrGrpValues!A:A,0)+DisaggCoverage!G407-1,4),"")</f>
        <v/>
      </c>
    </row>
    <row r="408" spans="1:12" x14ac:dyDescent="0.2">
      <c r="A408" s="199" t="str">
        <f ca="1">IF(B407=C407,IF((IFERROR(MATCH(TRUE,INDEX(OFFSET($L$3,A407,0,1,1):$L$231&lt;&gt;0,),0),""))&lt;&gt;"",(IFERROR(MATCH(TRUE,INDEX(OFFSET($L$3,A407,0,1,1):$L$231&lt;&gt;0,),0),""))+A407,""),A407)</f>
        <v/>
      </c>
      <c r="B408" s="200" t="str">
        <f t="shared" ca="1" si="43"/>
        <v/>
      </c>
      <c r="C408" s="200" t="str">
        <f t="shared" ca="1" si="36"/>
        <v/>
      </c>
      <c r="D408" s="200" t="str">
        <f t="shared" ca="1" si="37"/>
        <v/>
      </c>
      <c r="E408" s="175" t="str">
        <f t="shared" ca="1" si="38"/>
        <v/>
      </c>
      <c r="F408" s="200" t="str">
        <f t="shared" ca="1" si="39"/>
        <v/>
      </c>
      <c r="G408" s="200" t="str">
        <f t="shared" ca="1" si="40"/>
        <v/>
      </c>
      <c r="H408" s="200" t="str">
        <f ca="1">IF(A408&lt;&gt;"",INDIRECT(ADDRESS(MATCH(I408,CatCoverage!D:D,0),2,1,1,"CatCoverage")),"")</f>
        <v/>
      </c>
      <c r="I408" s="200" t="str">
        <f t="shared" ca="1" si="41"/>
        <v/>
      </c>
      <c r="J408" s="200" t="str">
        <f t="shared" ca="1" si="42"/>
        <v/>
      </c>
      <c r="K408" s="200" t="str">
        <f ca="1">IF(A408&lt;&gt;"",INDIRECT(ADDRESS(MATCH(J408,CatIndDisaggrGrp!$A:$A,0),2,1,1,"CatIndDisaggrGrp")),"")</f>
        <v/>
      </c>
      <c r="L408" s="201" t="str">
        <f ca="1">IF(A408&lt;&gt;"",INDEX(CatIndDisaggrGrpValues!A:D,MATCH(DisaggCoverage!J408,CatIndDisaggrGrpValues!A:A,0)+DisaggCoverage!G408-1,4),"")</f>
        <v/>
      </c>
    </row>
    <row r="409" spans="1:12" x14ac:dyDescent="0.2">
      <c r="A409" s="199" t="str">
        <f ca="1">IF(B408=C408,IF((IFERROR(MATCH(TRUE,INDEX(OFFSET($L$3,A408,0,1,1):$L$231&lt;&gt;0,),0),""))&lt;&gt;"",(IFERROR(MATCH(TRUE,INDEX(OFFSET($L$3,A408,0,1,1):$L$231&lt;&gt;0,),0),""))+A408,""),A408)</f>
        <v/>
      </c>
      <c r="B409" s="200" t="str">
        <f t="shared" ca="1" si="43"/>
        <v/>
      </c>
      <c r="C409" s="200" t="str">
        <f t="shared" ca="1" si="36"/>
        <v/>
      </c>
      <c r="D409" s="200" t="str">
        <f t="shared" ca="1" si="37"/>
        <v/>
      </c>
      <c r="E409" s="175" t="str">
        <f t="shared" ca="1" si="38"/>
        <v/>
      </c>
      <c r="F409" s="200" t="str">
        <f t="shared" ca="1" si="39"/>
        <v/>
      </c>
      <c r="G409" s="200" t="str">
        <f t="shared" ca="1" si="40"/>
        <v/>
      </c>
      <c r="H409" s="200" t="str">
        <f ca="1">IF(A409&lt;&gt;"",INDIRECT(ADDRESS(MATCH(I409,CatCoverage!D:D,0),2,1,1,"CatCoverage")),"")</f>
        <v/>
      </c>
      <c r="I409" s="200" t="str">
        <f t="shared" ca="1" si="41"/>
        <v/>
      </c>
      <c r="J409" s="200" t="str">
        <f t="shared" ca="1" si="42"/>
        <v/>
      </c>
      <c r="K409" s="200" t="str">
        <f ca="1">IF(A409&lt;&gt;"",INDIRECT(ADDRESS(MATCH(J409,CatIndDisaggrGrp!$A:$A,0),2,1,1,"CatIndDisaggrGrp")),"")</f>
        <v/>
      </c>
      <c r="L409" s="201" t="str">
        <f ca="1">IF(A409&lt;&gt;"",INDEX(CatIndDisaggrGrpValues!A:D,MATCH(DisaggCoverage!J409,CatIndDisaggrGrpValues!A:A,0)+DisaggCoverage!G409-1,4),"")</f>
        <v/>
      </c>
    </row>
    <row r="410" spans="1:12" x14ac:dyDescent="0.2">
      <c r="A410" s="199" t="str">
        <f ca="1">IF(B409=C409,IF((IFERROR(MATCH(TRUE,INDEX(OFFSET($L$3,A409,0,1,1):$L$231&lt;&gt;0,),0),""))&lt;&gt;"",(IFERROR(MATCH(TRUE,INDEX(OFFSET($L$3,A409,0,1,1):$L$231&lt;&gt;0,),0),""))+A409,""),A409)</f>
        <v/>
      </c>
      <c r="B410" s="200" t="str">
        <f t="shared" ca="1" si="43"/>
        <v/>
      </c>
      <c r="C410" s="200" t="str">
        <f t="shared" ca="1" si="36"/>
        <v/>
      </c>
      <c r="D410" s="200" t="str">
        <f t="shared" ca="1" si="37"/>
        <v/>
      </c>
      <c r="E410" s="175" t="str">
        <f t="shared" ca="1" si="38"/>
        <v/>
      </c>
      <c r="F410" s="200" t="str">
        <f t="shared" ca="1" si="39"/>
        <v/>
      </c>
      <c r="G410" s="200" t="str">
        <f t="shared" ca="1" si="40"/>
        <v/>
      </c>
      <c r="H410" s="200" t="str">
        <f ca="1">IF(A410&lt;&gt;"",INDIRECT(ADDRESS(MATCH(I410,CatCoverage!D:D,0),2,1,1,"CatCoverage")),"")</f>
        <v/>
      </c>
      <c r="I410" s="200" t="str">
        <f t="shared" ca="1" si="41"/>
        <v/>
      </c>
      <c r="J410" s="200" t="str">
        <f t="shared" ca="1" si="42"/>
        <v/>
      </c>
      <c r="K410" s="200" t="str">
        <f ca="1">IF(A410&lt;&gt;"",INDIRECT(ADDRESS(MATCH(J410,CatIndDisaggrGrp!$A:$A,0),2,1,1,"CatIndDisaggrGrp")),"")</f>
        <v/>
      </c>
      <c r="L410" s="201" t="str">
        <f ca="1">IF(A410&lt;&gt;"",INDEX(CatIndDisaggrGrpValues!A:D,MATCH(DisaggCoverage!J410,CatIndDisaggrGrpValues!A:A,0)+DisaggCoverage!G410-1,4),"")</f>
        <v/>
      </c>
    </row>
    <row r="411" spans="1:12" x14ac:dyDescent="0.2">
      <c r="A411" s="199" t="str">
        <f ca="1">IF(B410=C410,IF((IFERROR(MATCH(TRUE,INDEX(OFFSET($L$3,A410,0,1,1):$L$231&lt;&gt;0,),0),""))&lt;&gt;"",(IFERROR(MATCH(TRUE,INDEX(OFFSET($L$3,A410,0,1,1):$L$231&lt;&gt;0,),0),""))+A410,""),A410)</f>
        <v/>
      </c>
      <c r="B411" s="200" t="str">
        <f t="shared" ca="1" si="43"/>
        <v/>
      </c>
      <c r="C411" s="200" t="str">
        <f t="shared" ca="1" si="36"/>
        <v/>
      </c>
      <c r="D411" s="200" t="str">
        <f t="shared" ca="1" si="37"/>
        <v/>
      </c>
      <c r="E411" s="175" t="str">
        <f t="shared" ca="1" si="38"/>
        <v/>
      </c>
      <c r="F411" s="200" t="str">
        <f t="shared" ca="1" si="39"/>
        <v/>
      </c>
      <c r="G411" s="200" t="str">
        <f t="shared" ca="1" si="40"/>
        <v/>
      </c>
      <c r="H411" s="200" t="str">
        <f ca="1">IF(A411&lt;&gt;"",INDIRECT(ADDRESS(MATCH(I411,CatCoverage!D:D,0),2,1,1,"CatCoverage")),"")</f>
        <v/>
      </c>
      <c r="I411" s="200" t="str">
        <f t="shared" ca="1" si="41"/>
        <v/>
      </c>
      <c r="J411" s="200" t="str">
        <f t="shared" ca="1" si="42"/>
        <v/>
      </c>
      <c r="K411" s="200" t="str">
        <f ca="1">IF(A411&lt;&gt;"",INDIRECT(ADDRESS(MATCH(J411,CatIndDisaggrGrp!$A:$A,0),2,1,1,"CatIndDisaggrGrp")),"")</f>
        <v/>
      </c>
      <c r="L411" s="201" t="str">
        <f ca="1">IF(A411&lt;&gt;"",INDEX(CatIndDisaggrGrpValues!A:D,MATCH(DisaggCoverage!J411,CatIndDisaggrGrpValues!A:A,0)+DisaggCoverage!G411-1,4),"")</f>
        <v/>
      </c>
    </row>
    <row r="412" spans="1:12" x14ac:dyDescent="0.2">
      <c r="A412" s="199" t="str">
        <f ca="1">IF(B411=C411,IF((IFERROR(MATCH(TRUE,INDEX(OFFSET($L$3,A411,0,1,1):$L$231&lt;&gt;0,),0),""))&lt;&gt;"",(IFERROR(MATCH(TRUE,INDEX(OFFSET($L$3,A411,0,1,1):$L$231&lt;&gt;0,),0),""))+A411,""),A411)</f>
        <v/>
      </c>
      <c r="B412" s="200" t="str">
        <f t="shared" ca="1" si="43"/>
        <v/>
      </c>
      <c r="C412" s="200" t="str">
        <f t="shared" ca="1" si="36"/>
        <v/>
      </c>
      <c r="D412" s="200" t="str">
        <f t="shared" ca="1" si="37"/>
        <v/>
      </c>
      <c r="E412" s="175" t="str">
        <f t="shared" ca="1" si="38"/>
        <v/>
      </c>
      <c r="F412" s="200" t="str">
        <f t="shared" ca="1" si="39"/>
        <v/>
      </c>
      <c r="G412" s="200" t="str">
        <f t="shared" ca="1" si="40"/>
        <v/>
      </c>
      <c r="H412" s="200" t="str">
        <f ca="1">IF(A412&lt;&gt;"",INDIRECT(ADDRESS(MATCH(I412,CatCoverage!D:D,0),2,1,1,"CatCoverage")),"")</f>
        <v/>
      </c>
      <c r="I412" s="200" t="str">
        <f t="shared" ca="1" si="41"/>
        <v/>
      </c>
      <c r="J412" s="200" t="str">
        <f t="shared" ca="1" si="42"/>
        <v/>
      </c>
      <c r="K412" s="200" t="str">
        <f ca="1">IF(A412&lt;&gt;"",INDIRECT(ADDRESS(MATCH(J412,CatIndDisaggrGrp!$A:$A,0),2,1,1,"CatIndDisaggrGrp")),"")</f>
        <v/>
      </c>
      <c r="L412" s="201" t="str">
        <f ca="1">IF(A412&lt;&gt;"",INDEX(CatIndDisaggrGrpValues!A:D,MATCH(DisaggCoverage!J412,CatIndDisaggrGrpValues!A:A,0)+DisaggCoverage!G412-1,4),"")</f>
        <v/>
      </c>
    </row>
    <row r="413" spans="1:12" x14ac:dyDescent="0.2">
      <c r="A413" s="199" t="str">
        <f ca="1">IF(B412=C412,IF((IFERROR(MATCH(TRUE,INDEX(OFFSET($L$3,A412,0,1,1):$L$231&lt;&gt;0,),0),""))&lt;&gt;"",(IFERROR(MATCH(TRUE,INDEX(OFFSET($L$3,A412,0,1,1):$L$231&lt;&gt;0,),0),""))+A412,""),A412)</f>
        <v/>
      </c>
      <c r="B413" s="200" t="str">
        <f t="shared" ca="1" si="43"/>
        <v/>
      </c>
      <c r="C413" s="200" t="str">
        <f t="shared" ca="1" si="36"/>
        <v/>
      </c>
      <c r="D413" s="200" t="str">
        <f t="shared" ca="1" si="37"/>
        <v/>
      </c>
      <c r="E413" s="175" t="str">
        <f t="shared" ca="1" si="38"/>
        <v/>
      </c>
      <c r="F413" s="200" t="str">
        <f t="shared" ca="1" si="39"/>
        <v/>
      </c>
      <c r="G413" s="200" t="str">
        <f t="shared" ca="1" si="40"/>
        <v/>
      </c>
      <c r="H413" s="200" t="str">
        <f ca="1">IF(A413&lt;&gt;"",INDIRECT(ADDRESS(MATCH(I413,CatCoverage!D:D,0),2,1,1,"CatCoverage")),"")</f>
        <v/>
      </c>
      <c r="I413" s="200" t="str">
        <f t="shared" ca="1" si="41"/>
        <v/>
      </c>
      <c r="J413" s="200" t="str">
        <f t="shared" ca="1" si="42"/>
        <v/>
      </c>
      <c r="K413" s="200" t="str">
        <f ca="1">IF(A413&lt;&gt;"",INDIRECT(ADDRESS(MATCH(J413,CatIndDisaggrGrp!$A:$A,0),2,1,1,"CatIndDisaggrGrp")),"")</f>
        <v/>
      </c>
      <c r="L413" s="201" t="str">
        <f ca="1">IF(A413&lt;&gt;"",INDEX(CatIndDisaggrGrpValues!A:D,MATCH(DisaggCoverage!J413,CatIndDisaggrGrpValues!A:A,0)+DisaggCoverage!G413-1,4),"")</f>
        <v/>
      </c>
    </row>
    <row r="414" spans="1:12" x14ac:dyDescent="0.2">
      <c r="A414" s="199" t="str">
        <f ca="1">IF(B413=C413,IF((IFERROR(MATCH(TRUE,INDEX(OFFSET($L$3,A413,0,1,1):$L$231&lt;&gt;0,),0),""))&lt;&gt;"",(IFERROR(MATCH(TRUE,INDEX(OFFSET($L$3,A413,0,1,1):$L$231&lt;&gt;0,),0),""))+A413,""),A413)</f>
        <v/>
      </c>
      <c r="B414" s="200" t="str">
        <f t="shared" ca="1" si="43"/>
        <v/>
      </c>
      <c r="C414" s="200" t="str">
        <f t="shared" ca="1" si="36"/>
        <v/>
      </c>
      <c r="D414" s="200" t="str">
        <f t="shared" ca="1" si="37"/>
        <v/>
      </c>
      <c r="E414" s="175" t="str">
        <f t="shared" ca="1" si="38"/>
        <v/>
      </c>
      <c r="F414" s="200" t="str">
        <f t="shared" ca="1" si="39"/>
        <v/>
      </c>
      <c r="G414" s="200" t="str">
        <f t="shared" ca="1" si="40"/>
        <v/>
      </c>
      <c r="H414" s="200" t="str">
        <f ca="1">IF(A414&lt;&gt;"",INDIRECT(ADDRESS(MATCH(I414,CatCoverage!D:D,0),2,1,1,"CatCoverage")),"")</f>
        <v/>
      </c>
      <c r="I414" s="200" t="str">
        <f t="shared" ca="1" si="41"/>
        <v/>
      </c>
      <c r="J414" s="200" t="str">
        <f t="shared" ca="1" si="42"/>
        <v/>
      </c>
      <c r="K414" s="200" t="str">
        <f ca="1">IF(A414&lt;&gt;"",INDIRECT(ADDRESS(MATCH(J414,CatIndDisaggrGrp!$A:$A,0),2,1,1,"CatIndDisaggrGrp")),"")</f>
        <v/>
      </c>
      <c r="L414" s="201" t="str">
        <f ca="1">IF(A414&lt;&gt;"",INDEX(CatIndDisaggrGrpValues!A:D,MATCH(DisaggCoverage!J414,CatIndDisaggrGrpValues!A:A,0)+DisaggCoverage!G414-1,4),"")</f>
        <v/>
      </c>
    </row>
    <row r="415" spans="1:12" x14ac:dyDescent="0.2">
      <c r="A415" s="199" t="str">
        <f ca="1">IF(B414=C414,IF((IFERROR(MATCH(TRUE,INDEX(OFFSET($L$3,A414,0,1,1):$L$231&lt;&gt;0,),0),""))&lt;&gt;"",(IFERROR(MATCH(TRUE,INDEX(OFFSET($L$3,A414,0,1,1):$L$231&lt;&gt;0,),0),""))+A414,""),A414)</f>
        <v/>
      </c>
      <c r="B415" s="200" t="str">
        <f t="shared" ca="1" si="43"/>
        <v/>
      </c>
      <c r="C415" s="200" t="str">
        <f t="shared" ca="1" si="36"/>
        <v/>
      </c>
      <c r="D415" s="200" t="str">
        <f t="shared" ca="1" si="37"/>
        <v/>
      </c>
      <c r="E415" s="175" t="str">
        <f t="shared" ca="1" si="38"/>
        <v/>
      </c>
      <c r="F415" s="200" t="str">
        <f t="shared" ca="1" si="39"/>
        <v/>
      </c>
      <c r="G415" s="200" t="str">
        <f t="shared" ca="1" si="40"/>
        <v/>
      </c>
      <c r="H415" s="200" t="str">
        <f ca="1">IF(A415&lt;&gt;"",INDIRECT(ADDRESS(MATCH(I415,CatCoverage!D:D,0),2,1,1,"CatCoverage")),"")</f>
        <v/>
      </c>
      <c r="I415" s="200" t="str">
        <f t="shared" ca="1" si="41"/>
        <v/>
      </c>
      <c r="J415" s="200" t="str">
        <f t="shared" ca="1" si="42"/>
        <v/>
      </c>
      <c r="K415" s="200" t="str">
        <f ca="1">IF(A415&lt;&gt;"",INDIRECT(ADDRESS(MATCH(J415,CatIndDisaggrGrp!$A:$A,0),2,1,1,"CatIndDisaggrGrp")),"")</f>
        <v/>
      </c>
      <c r="L415" s="201" t="str">
        <f ca="1">IF(A415&lt;&gt;"",INDEX(CatIndDisaggrGrpValues!A:D,MATCH(DisaggCoverage!J415,CatIndDisaggrGrpValues!A:A,0)+DisaggCoverage!G415-1,4),"")</f>
        <v/>
      </c>
    </row>
    <row r="416" spans="1:12" x14ac:dyDescent="0.2">
      <c r="A416" s="199" t="str">
        <f ca="1">IF(B415=C415,IF((IFERROR(MATCH(TRUE,INDEX(OFFSET($L$3,A415,0,1,1):$L$231&lt;&gt;0,),0),""))&lt;&gt;"",(IFERROR(MATCH(TRUE,INDEX(OFFSET($L$3,A415,0,1,1):$L$231&lt;&gt;0,),0),""))+A415,""),A415)</f>
        <v/>
      </c>
      <c r="B416" s="200" t="str">
        <f t="shared" ca="1" si="43"/>
        <v/>
      </c>
      <c r="C416" s="200" t="str">
        <f t="shared" ca="1" si="36"/>
        <v/>
      </c>
      <c r="D416" s="200" t="str">
        <f t="shared" ca="1" si="37"/>
        <v/>
      </c>
      <c r="E416" s="175" t="str">
        <f t="shared" ca="1" si="38"/>
        <v/>
      </c>
      <c r="F416" s="200" t="str">
        <f t="shared" ca="1" si="39"/>
        <v/>
      </c>
      <c r="G416" s="200" t="str">
        <f t="shared" ca="1" si="40"/>
        <v/>
      </c>
      <c r="H416" s="200" t="str">
        <f ca="1">IF(A416&lt;&gt;"",INDIRECT(ADDRESS(MATCH(I416,CatCoverage!D:D,0),2,1,1,"CatCoverage")),"")</f>
        <v/>
      </c>
      <c r="I416" s="200" t="str">
        <f t="shared" ca="1" si="41"/>
        <v/>
      </c>
      <c r="J416" s="200" t="str">
        <f t="shared" ca="1" si="42"/>
        <v/>
      </c>
      <c r="K416" s="200" t="str">
        <f ca="1">IF(A416&lt;&gt;"",INDIRECT(ADDRESS(MATCH(J416,CatIndDisaggrGrp!$A:$A,0),2,1,1,"CatIndDisaggrGrp")),"")</f>
        <v/>
      </c>
      <c r="L416" s="201" t="str">
        <f ca="1">IF(A416&lt;&gt;"",INDEX(CatIndDisaggrGrpValues!A:D,MATCH(DisaggCoverage!J416,CatIndDisaggrGrpValues!A:A,0)+DisaggCoverage!G416-1,4),"")</f>
        <v/>
      </c>
    </row>
    <row r="417" spans="1:12" x14ac:dyDescent="0.2">
      <c r="A417" s="199" t="str">
        <f ca="1">IF(B416=C416,IF((IFERROR(MATCH(TRUE,INDEX(OFFSET($L$3,A416,0,1,1):$L$231&lt;&gt;0,),0),""))&lt;&gt;"",(IFERROR(MATCH(TRUE,INDEX(OFFSET($L$3,A416,0,1,1):$L$231&lt;&gt;0,),0),""))+A416,""),A416)</f>
        <v/>
      </c>
      <c r="B417" s="200" t="str">
        <f t="shared" ca="1" si="43"/>
        <v/>
      </c>
      <c r="C417" s="200" t="str">
        <f t="shared" ca="1" si="36"/>
        <v/>
      </c>
      <c r="D417" s="200" t="str">
        <f t="shared" ca="1" si="37"/>
        <v/>
      </c>
      <c r="E417" s="175" t="str">
        <f t="shared" ca="1" si="38"/>
        <v/>
      </c>
      <c r="F417" s="200" t="str">
        <f t="shared" ca="1" si="39"/>
        <v/>
      </c>
      <c r="G417" s="200" t="str">
        <f t="shared" ca="1" si="40"/>
        <v/>
      </c>
      <c r="H417" s="200" t="str">
        <f ca="1">IF(A417&lt;&gt;"",INDIRECT(ADDRESS(MATCH(I417,CatCoverage!D:D,0),2,1,1,"CatCoverage")),"")</f>
        <v/>
      </c>
      <c r="I417" s="200" t="str">
        <f t="shared" ca="1" si="41"/>
        <v/>
      </c>
      <c r="J417" s="200" t="str">
        <f t="shared" ca="1" si="42"/>
        <v/>
      </c>
      <c r="K417" s="200" t="str">
        <f ca="1">IF(A417&lt;&gt;"",INDIRECT(ADDRESS(MATCH(J417,CatIndDisaggrGrp!$A:$A,0),2,1,1,"CatIndDisaggrGrp")),"")</f>
        <v/>
      </c>
      <c r="L417" s="201" t="str">
        <f ca="1">IF(A417&lt;&gt;"",INDEX(CatIndDisaggrGrpValues!A:D,MATCH(DisaggCoverage!J417,CatIndDisaggrGrpValues!A:A,0)+DisaggCoverage!G417-1,4),"")</f>
        <v/>
      </c>
    </row>
    <row r="418" spans="1:12" x14ac:dyDescent="0.2">
      <c r="A418" s="199" t="str">
        <f ca="1">IF(B417=C417,IF((IFERROR(MATCH(TRUE,INDEX(OFFSET($L$3,A417,0,1,1):$L$231&lt;&gt;0,),0),""))&lt;&gt;"",(IFERROR(MATCH(TRUE,INDEX(OFFSET($L$3,A417,0,1,1):$L$231&lt;&gt;0,),0),""))+A417,""),A417)</f>
        <v/>
      </c>
      <c r="B418" s="200" t="str">
        <f t="shared" ca="1" si="43"/>
        <v/>
      </c>
      <c r="C418" s="200" t="str">
        <f t="shared" ca="1" si="36"/>
        <v/>
      </c>
      <c r="D418" s="200" t="str">
        <f t="shared" ca="1" si="37"/>
        <v/>
      </c>
      <c r="E418" s="175" t="str">
        <f t="shared" ca="1" si="38"/>
        <v/>
      </c>
      <c r="F418" s="200" t="str">
        <f t="shared" ca="1" si="39"/>
        <v/>
      </c>
      <c r="G418" s="200" t="str">
        <f t="shared" ca="1" si="40"/>
        <v/>
      </c>
      <c r="H418" s="200" t="str">
        <f ca="1">IF(A418&lt;&gt;"",INDIRECT(ADDRESS(MATCH(I418,CatCoverage!D:D,0),2,1,1,"CatCoverage")),"")</f>
        <v/>
      </c>
      <c r="I418" s="200" t="str">
        <f t="shared" ca="1" si="41"/>
        <v/>
      </c>
      <c r="J418" s="200" t="str">
        <f t="shared" ca="1" si="42"/>
        <v/>
      </c>
      <c r="K418" s="200" t="str">
        <f ca="1">IF(A418&lt;&gt;"",INDIRECT(ADDRESS(MATCH(J418,CatIndDisaggrGrp!$A:$A,0),2,1,1,"CatIndDisaggrGrp")),"")</f>
        <v/>
      </c>
      <c r="L418" s="201" t="str">
        <f ca="1">IF(A418&lt;&gt;"",INDEX(CatIndDisaggrGrpValues!A:D,MATCH(DisaggCoverage!J418,CatIndDisaggrGrpValues!A:A,0)+DisaggCoverage!G418-1,4),"")</f>
        <v/>
      </c>
    </row>
    <row r="419" spans="1:12" x14ac:dyDescent="0.2">
      <c r="A419" s="199" t="str">
        <f ca="1">IF(B418=C418,IF((IFERROR(MATCH(TRUE,INDEX(OFFSET($L$3,A418,0,1,1):$L$231&lt;&gt;0,),0),""))&lt;&gt;"",(IFERROR(MATCH(TRUE,INDEX(OFFSET($L$3,A418,0,1,1):$L$231&lt;&gt;0,),0),""))+A418,""),A418)</f>
        <v/>
      </c>
      <c r="B419" s="200" t="str">
        <f t="shared" ca="1" si="43"/>
        <v/>
      </c>
      <c r="C419" s="200" t="str">
        <f t="shared" ca="1" si="36"/>
        <v/>
      </c>
      <c r="D419" s="200" t="str">
        <f t="shared" ca="1" si="37"/>
        <v/>
      </c>
      <c r="E419" s="175" t="str">
        <f t="shared" ca="1" si="38"/>
        <v/>
      </c>
      <c r="F419" s="200" t="str">
        <f t="shared" ca="1" si="39"/>
        <v/>
      </c>
      <c r="G419" s="200" t="str">
        <f t="shared" ca="1" si="40"/>
        <v/>
      </c>
      <c r="H419" s="200" t="str">
        <f ca="1">IF(A419&lt;&gt;"",INDIRECT(ADDRESS(MATCH(I419,CatCoverage!D:D,0),2,1,1,"CatCoverage")),"")</f>
        <v/>
      </c>
      <c r="I419" s="200" t="str">
        <f t="shared" ca="1" si="41"/>
        <v/>
      </c>
      <c r="J419" s="200" t="str">
        <f t="shared" ca="1" si="42"/>
        <v/>
      </c>
      <c r="K419" s="200" t="str">
        <f ca="1">IF(A419&lt;&gt;"",INDIRECT(ADDRESS(MATCH(J419,CatIndDisaggrGrp!$A:$A,0),2,1,1,"CatIndDisaggrGrp")),"")</f>
        <v/>
      </c>
      <c r="L419" s="201" t="str">
        <f ca="1">IF(A419&lt;&gt;"",INDEX(CatIndDisaggrGrpValues!A:D,MATCH(DisaggCoverage!J419,CatIndDisaggrGrpValues!A:A,0)+DisaggCoverage!G419-1,4),"")</f>
        <v/>
      </c>
    </row>
    <row r="420" spans="1:12" x14ac:dyDescent="0.2">
      <c r="A420" s="199" t="str">
        <f ca="1">IF(B419=C419,IF((IFERROR(MATCH(TRUE,INDEX(OFFSET($L$3,A419,0,1,1):$L$231&lt;&gt;0,),0),""))&lt;&gt;"",(IFERROR(MATCH(TRUE,INDEX(OFFSET($L$3,A419,0,1,1):$L$231&lt;&gt;0,),0),""))+A419,""),A419)</f>
        <v/>
      </c>
      <c r="B420" s="200" t="str">
        <f t="shared" ca="1" si="43"/>
        <v/>
      </c>
      <c r="C420" s="200" t="str">
        <f t="shared" ca="1" si="36"/>
        <v/>
      </c>
      <c r="D420" s="200" t="str">
        <f t="shared" ca="1" si="37"/>
        <v/>
      </c>
      <c r="E420" s="175" t="str">
        <f t="shared" ca="1" si="38"/>
        <v/>
      </c>
      <c r="F420" s="200" t="str">
        <f t="shared" ca="1" si="39"/>
        <v/>
      </c>
      <c r="G420" s="200" t="str">
        <f t="shared" ca="1" si="40"/>
        <v/>
      </c>
      <c r="H420" s="200" t="str">
        <f ca="1">IF(A420&lt;&gt;"",INDIRECT(ADDRESS(MATCH(I420,CatCoverage!D:D,0),2,1,1,"CatCoverage")),"")</f>
        <v/>
      </c>
      <c r="I420" s="200" t="str">
        <f t="shared" ca="1" si="41"/>
        <v/>
      </c>
      <c r="J420" s="200" t="str">
        <f t="shared" ca="1" si="42"/>
        <v/>
      </c>
      <c r="K420" s="200" t="str">
        <f ca="1">IF(A420&lt;&gt;"",INDIRECT(ADDRESS(MATCH(J420,CatIndDisaggrGrp!$A:$A,0),2,1,1,"CatIndDisaggrGrp")),"")</f>
        <v/>
      </c>
      <c r="L420" s="201" t="str">
        <f ca="1">IF(A420&lt;&gt;"",INDEX(CatIndDisaggrGrpValues!A:D,MATCH(DisaggCoverage!J420,CatIndDisaggrGrpValues!A:A,0)+DisaggCoverage!G420-1,4),"")</f>
        <v/>
      </c>
    </row>
    <row r="421" spans="1:12" x14ac:dyDescent="0.2">
      <c r="A421" s="199" t="str">
        <f ca="1">IF(B420=C420,IF((IFERROR(MATCH(TRUE,INDEX(OFFSET($L$3,A420,0,1,1):$L$231&lt;&gt;0,),0),""))&lt;&gt;"",(IFERROR(MATCH(TRUE,INDEX(OFFSET($L$3,A420,0,1,1):$L$231&lt;&gt;0,),0),""))+A420,""),A420)</f>
        <v/>
      </c>
      <c r="B421" s="200" t="str">
        <f t="shared" ca="1" si="43"/>
        <v/>
      </c>
      <c r="C421" s="200" t="str">
        <f t="shared" ca="1" si="36"/>
        <v/>
      </c>
      <c r="D421" s="200" t="str">
        <f t="shared" ca="1" si="37"/>
        <v/>
      </c>
      <c r="E421" s="175" t="str">
        <f t="shared" ca="1" si="38"/>
        <v/>
      </c>
      <c r="F421" s="200" t="str">
        <f t="shared" ca="1" si="39"/>
        <v/>
      </c>
      <c r="G421" s="200" t="str">
        <f t="shared" ca="1" si="40"/>
        <v/>
      </c>
      <c r="H421" s="200" t="str">
        <f ca="1">IF(A421&lt;&gt;"",INDIRECT(ADDRESS(MATCH(I421,CatCoverage!D:D,0),2,1,1,"CatCoverage")),"")</f>
        <v/>
      </c>
      <c r="I421" s="200" t="str">
        <f t="shared" ca="1" si="41"/>
        <v/>
      </c>
      <c r="J421" s="200" t="str">
        <f t="shared" ca="1" si="42"/>
        <v/>
      </c>
      <c r="K421" s="200" t="str">
        <f ca="1">IF(A421&lt;&gt;"",INDIRECT(ADDRESS(MATCH(J421,CatIndDisaggrGrp!$A:$A,0),2,1,1,"CatIndDisaggrGrp")),"")</f>
        <v/>
      </c>
      <c r="L421" s="201" t="str">
        <f ca="1">IF(A421&lt;&gt;"",INDEX(CatIndDisaggrGrpValues!A:D,MATCH(DisaggCoverage!J421,CatIndDisaggrGrpValues!A:A,0)+DisaggCoverage!G421-1,4),"")</f>
        <v/>
      </c>
    </row>
    <row r="422" spans="1:12" x14ac:dyDescent="0.2">
      <c r="A422" s="199" t="str">
        <f ca="1">IF(B421=C421,IF((IFERROR(MATCH(TRUE,INDEX(OFFSET($L$3,A421,0,1,1):$L$231&lt;&gt;0,),0),""))&lt;&gt;"",(IFERROR(MATCH(TRUE,INDEX(OFFSET($L$3,A421,0,1,1):$L$231&lt;&gt;0,),0),""))+A421,""),A421)</f>
        <v/>
      </c>
      <c r="B422" s="200" t="str">
        <f t="shared" ca="1" si="43"/>
        <v/>
      </c>
      <c r="C422" s="200" t="str">
        <f t="shared" ca="1" si="36"/>
        <v/>
      </c>
      <c r="D422" s="200" t="str">
        <f t="shared" ca="1" si="37"/>
        <v/>
      </c>
      <c r="E422" s="175" t="str">
        <f t="shared" ca="1" si="38"/>
        <v/>
      </c>
      <c r="F422" s="200" t="str">
        <f t="shared" ca="1" si="39"/>
        <v/>
      </c>
      <c r="G422" s="200" t="str">
        <f t="shared" ca="1" si="40"/>
        <v/>
      </c>
      <c r="H422" s="200" t="str">
        <f ca="1">IF(A422&lt;&gt;"",INDIRECT(ADDRESS(MATCH(I422,CatCoverage!D:D,0),2,1,1,"CatCoverage")),"")</f>
        <v/>
      </c>
      <c r="I422" s="200" t="str">
        <f t="shared" ca="1" si="41"/>
        <v/>
      </c>
      <c r="J422" s="200" t="str">
        <f t="shared" ca="1" si="42"/>
        <v/>
      </c>
      <c r="K422" s="200" t="str">
        <f ca="1">IF(A422&lt;&gt;"",INDIRECT(ADDRESS(MATCH(J422,CatIndDisaggrGrp!$A:$A,0),2,1,1,"CatIndDisaggrGrp")),"")</f>
        <v/>
      </c>
      <c r="L422" s="201" t="str">
        <f ca="1">IF(A422&lt;&gt;"",INDEX(CatIndDisaggrGrpValues!A:D,MATCH(DisaggCoverage!J422,CatIndDisaggrGrpValues!A:A,0)+DisaggCoverage!G422-1,4),"")</f>
        <v/>
      </c>
    </row>
    <row r="423" spans="1:12" x14ac:dyDescent="0.2">
      <c r="A423" s="252" t="str">
        <f ca="1">IF(B422=C422,IF((IFERROR(MATCH(TRUE,INDEX(OFFSET($L$3,A422,0,1,1):$L$231&lt;&gt;0,),0),""))&lt;&gt;"",(IFERROR(MATCH(TRUE,INDEX(OFFSET($L$3,A422,0,1,1):$L$231&lt;&gt;0,),0),""))+A422,""),A422)</f>
        <v/>
      </c>
      <c r="B423" s="253" t="str">
        <f t="shared" ca="1" si="43"/>
        <v/>
      </c>
      <c r="C423" s="253" t="str">
        <f t="shared" ca="1" si="36"/>
        <v/>
      </c>
      <c r="D423" s="253" t="str">
        <f t="shared" ca="1" si="37"/>
        <v/>
      </c>
      <c r="E423" s="260" t="str">
        <f t="shared" ca="1" si="38"/>
        <v/>
      </c>
      <c r="F423" s="253" t="str">
        <f t="shared" ca="1" si="39"/>
        <v/>
      </c>
      <c r="G423" s="253" t="str">
        <f t="shared" ca="1" si="40"/>
        <v/>
      </c>
      <c r="H423" s="253" t="str">
        <f ca="1">IF(A423&lt;&gt;"",INDIRECT(ADDRESS(MATCH(I423,CatCoverage!D:D,0),2,1,1,"CatCoverage")),"")</f>
        <v/>
      </c>
      <c r="I423" s="253" t="str">
        <f t="shared" ca="1" si="41"/>
        <v/>
      </c>
      <c r="J423" s="253" t="str">
        <f t="shared" ca="1" si="42"/>
        <v/>
      </c>
      <c r="K423" s="253" t="str">
        <f ca="1">IF(A423&lt;&gt;"",INDIRECT(ADDRESS(MATCH(J423,CatIndDisaggrGrp!$A:$A,0),2,1,1,"CatIndDisaggrGrp")),"")</f>
        <v/>
      </c>
      <c r="L423" s="254" t="str">
        <f ca="1">IF(A423&lt;&gt;"",INDEX(CatIndDisaggrGrpValues!A:D,MATCH(DisaggCoverage!J423,CatIndDisaggrGrpValues!A:A,0)+DisaggCoverage!G423-1,4),"")</f>
        <v/>
      </c>
    </row>
    <row r="424" spans="1:12" x14ac:dyDescent="0.2">
      <c r="A424" s="199" t="str">
        <f ca="1">IF(B423=C423,IF((IFERROR(MATCH(TRUE,INDEX(OFFSET($L$3,A423,0,1,1):$L$231&lt;&gt;0,),0),""))&lt;&gt;"",(IFERROR(MATCH(TRUE,INDEX(OFFSET($L$3,A423,0,1,1):$L$231&lt;&gt;0,),0),""))+A423,""),A423)</f>
        <v/>
      </c>
      <c r="B424" s="200" t="str">
        <f t="shared" ca="1" si="43"/>
        <v/>
      </c>
      <c r="C424" s="200" t="str">
        <f t="shared" ca="1" si="36"/>
        <v/>
      </c>
      <c r="D424" s="200" t="str">
        <f t="shared" ca="1" si="37"/>
        <v/>
      </c>
      <c r="E424" s="175" t="str">
        <f t="shared" ca="1" si="38"/>
        <v/>
      </c>
      <c r="F424" s="200" t="str">
        <f t="shared" ca="1" si="39"/>
        <v/>
      </c>
      <c r="G424" s="200" t="str">
        <f t="shared" ca="1" si="40"/>
        <v/>
      </c>
      <c r="H424" s="200" t="str">
        <f ca="1">IF(A424&lt;&gt;"",INDIRECT(ADDRESS(MATCH(I424,CatCoverage!D:D,0),2,1,1,"CatCoverage")),"")</f>
        <v/>
      </c>
      <c r="I424" s="200" t="str">
        <f t="shared" ca="1" si="41"/>
        <v/>
      </c>
      <c r="J424" s="200" t="str">
        <f t="shared" ca="1" si="42"/>
        <v/>
      </c>
      <c r="K424" s="200" t="str">
        <f ca="1">IF(A424&lt;&gt;"",INDIRECT(ADDRESS(MATCH(J424,CatIndDisaggrGrp!$A:$A,0),2,1,1,"CatIndDisaggrGrp")),"")</f>
        <v/>
      </c>
      <c r="L424" s="201" t="str">
        <f ca="1">IF(A424&lt;&gt;"",INDEX(CatIndDisaggrGrpValues!A:D,MATCH(DisaggCoverage!J424,CatIndDisaggrGrpValues!A:A,0)+DisaggCoverage!G424-1,4),"")</f>
        <v/>
      </c>
    </row>
    <row r="425" spans="1:12" x14ac:dyDescent="0.2">
      <c r="A425" s="199" t="str">
        <f ca="1">IF(B424=C424,IF((IFERROR(MATCH(TRUE,INDEX(OFFSET($L$3,A424,0,1,1):$L$231&lt;&gt;0,),0),""))&lt;&gt;"",(IFERROR(MATCH(TRUE,INDEX(OFFSET($L$3,A424,0,1,1):$L$231&lt;&gt;0,),0),""))+A424,""),A424)</f>
        <v/>
      </c>
      <c r="B425" s="200" t="str">
        <f t="shared" ca="1" si="43"/>
        <v/>
      </c>
      <c r="C425" s="200" t="str">
        <f t="shared" ca="1" si="36"/>
        <v/>
      </c>
      <c r="D425" s="200" t="str">
        <f t="shared" ca="1" si="37"/>
        <v/>
      </c>
      <c r="E425" s="175" t="str">
        <f t="shared" ca="1" si="38"/>
        <v/>
      </c>
      <c r="F425" s="200" t="str">
        <f t="shared" ca="1" si="39"/>
        <v/>
      </c>
      <c r="G425" s="200" t="str">
        <f t="shared" ca="1" si="40"/>
        <v/>
      </c>
      <c r="H425" s="200" t="str">
        <f ca="1">IF(A425&lt;&gt;"",INDIRECT(ADDRESS(MATCH(I425,CatCoverage!D:D,0),2,1,1,"CatCoverage")),"")</f>
        <v/>
      </c>
      <c r="I425" s="200" t="str">
        <f t="shared" ca="1" si="41"/>
        <v/>
      </c>
      <c r="J425" s="200" t="str">
        <f t="shared" ca="1" si="42"/>
        <v/>
      </c>
      <c r="K425" s="200" t="str">
        <f ca="1">IF(A425&lt;&gt;"",INDIRECT(ADDRESS(MATCH(J425,CatIndDisaggrGrp!$A:$A,0),2,1,1,"CatIndDisaggrGrp")),"")</f>
        <v/>
      </c>
      <c r="L425" s="201" t="str">
        <f ca="1">IF(A425&lt;&gt;"",INDEX(CatIndDisaggrGrpValues!A:D,MATCH(DisaggCoverage!J425,CatIndDisaggrGrpValues!A:A,0)+DisaggCoverage!G425-1,4),"")</f>
        <v/>
      </c>
    </row>
    <row r="426" spans="1:12" x14ac:dyDescent="0.2">
      <c r="A426" s="199" t="str">
        <f ca="1">IF(B425=C425,IF((IFERROR(MATCH(TRUE,INDEX(OFFSET($L$3,A425,0,1,1):$L$231&lt;&gt;0,),0),""))&lt;&gt;"",(IFERROR(MATCH(TRUE,INDEX(OFFSET($L$3,A425,0,1,1):$L$231&lt;&gt;0,),0),""))+A425,""),A425)</f>
        <v/>
      </c>
      <c r="B426" s="200" t="str">
        <f t="shared" ca="1" si="43"/>
        <v/>
      </c>
      <c r="C426" s="200" t="str">
        <f t="shared" ca="1" si="36"/>
        <v/>
      </c>
      <c r="D426" s="200" t="str">
        <f t="shared" ca="1" si="37"/>
        <v/>
      </c>
      <c r="E426" s="175" t="str">
        <f t="shared" ca="1" si="38"/>
        <v/>
      </c>
      <c r="F426" s="200" t="str">
        <f t="shared" ca="1" si="39"/>
        <v/>
      </c>
      <c r="G426" s="200" t="str">
        <f t="shared" ca="1" si="40"/>
        <v/>
      </c>
      <c r="H426" s="200" t="str">
        <f ca="1">IF(A426&lt;&gt;"",INDIRECT(ADDRESS(MATCH(I426,CatCoverage!D:D,0),2,1,1,"CatCoverage")),"")</f>
        <v/>
      </c>
      <c r="I426" s="200" t="str">
        <f t="shared" ca="1" si="41"/>
        <v/>
      </c>
      <c r="J426" s="200" t="str">
        <f t="shared" ca="1" si="42"/>
        <v/>
      </c>
      <c r="K426" s="200" t="str">
        <f ca="1">IF(A426&lt;&gt;"",INDIRECT(ADDRESS(MATCH(J426,CatIndDisaggrGrp!$A:$A,0),2,1,1,"CatIndDisaggrGrp")),"")</f>
        <v/>
      </c>
      <c r="L426" s="201" t="str">
        <f ca="1">IF(A426&lt;&gt;"",INDEX(CatIndDisaggrGrpValues!A:D,MATCH(DisaggCoverage!J426,CatIndDisaggrGrpValues!A:A,0)+DisaggCoverage!G426-1,4),"")</f>
        <v/>
      </c>
    </row>
    <row r="427" spans="1:12" x14ac:dyDescent="0.2">
      <c r="A427" s="199" t="str">
        <f ca="1">IF(B426=C426,IF((IFERROR(MATCH(TRUE,INDEX(OFFSET($L$3,A426,0,1,1):$L$231&lt;&gt;0,),0),""))&lt;&gt;"",(IFERROR(MATCH(TRUE,INDEX(OFFSET($L$3,A426,0,1,1):$L$231&lt;&gt;0,),0),""))+A426,""),A426)</f>
        <v/>
      </c>
      <c r="B427" s="200" t="str">
        <f t="shared" ca="1" si="43"/>
        <v/>
      </c>
      <c r="C427" s="200" t="str">
        <f t="shared" ca="1" si="36"/>
        <v/>
      </c>
      <c r="D427" s="200" t="str">
        <f t="shared" ca="1" si="37"/>
        <v/>
      </c>
      <c r="E427" s="175" t="str">
        <f t="shared" ca="1" si="38"/>
        <v/>
      </c>
      <c r="F427" s="200" t="str">
        <f t="shared" ca="1" si="39"/>
        <v/>
      </c>
      <c r="G427" s="200" t="str">
        <f t="shared" ca="1" si="40"/>
        <v/>
      </c>
      <c r="H427" s="200" t="str">
        <f ca="1">IF(A427&lt;&gt;"",INDIRECT(ADDRESS(MATCH(I427,CatCoverage!D:D,0),2,1,1,"CatCoverage")),"")</f>
        <v/>
      </c>
      <c r="I427" s="200" t="str">
        <f t="shared" ca="1" si="41"/>
        <v/>
      </c>
      <c r="J427" s="200" t="str">
        <f t="shared" ca="1" si="42"/>
        <v/>
      </c>
      <c r="K427" s="200" t="str">
        <f ca="1">IF(A427&lt;&gt;"",INDIRECT(ADDRESS(MATCH(J427,CatIndDisaggrGrp!$A:$A,0),2,1,1,"CatIndDisaggrGrp")),"")</f>
        <v/>
      </c>
      <c r="L427" s="201" t="str">
        <f ca="1">IF(A427&lt;&gt;"",INDEX(CatIndDisaggrGrpValues!A:D,MATCH(DisaggCoverage!J427,CatIndDisaggrGrpValues!A:A,0)+DisaggCoverage!G427-1,4),"")</f>
        <v/>
      </c>
    </row>
    <row r="428" spans="1:12" x14ac:dyDescent="0.2">
      <c r="A428" s="199" t="str">
        <f ca="1">IF(B427=C427,IF((IFERROR(MATCH(TRUE,INDEX(OFFSET($L$3,A427,0,1,1):$L$231&lt;&gt;0,),0),""))&lt;&gt;"",(IFERROR(MATCH(TRUE,INDEX(OFFSET($L$3,A427,0,1,1):$L$231&lt;&gt;0,),0),""))+A427,""),A427)</f>
        <v/>
      </c>
      <c r="B428" s="200" t="str">
        <f t="shared" ca="1" si="43"/>
        <v/>
      </c>
      <c r="C428" s="200" t="str">
        <f t="shared" ca="1" si="36"/>
        <v/>
      </c>
      <c r="D428" s="200" t="str">
        <f t="shared" ca="1" si="37"/>
        <v/>
      </c>
      <c r="E428" s="175" t="str">
        <f t="shared" ca="1" si="38"/>
        <v/>
      </c>
      <c r="F428" s="200" t="str">
        <f t="shared" ca="1" si="39"/>
        <v/>
      </c>
      <c r="G428" s="200" t="str">
        <f t="shared" ca="1" si="40"/>
        <v/>
      </c>
      <c r="H428" s="200" t="str">
        <f ca="1">IF(A428&lt;&gt;"",INDIRECT(ADDRESS(MATCH(I428,CatCoverage!D:D,0),2,1,1,"CatCoverage")),"")</f>
        <v/>
      </c>
      <c r="I428" s="200" t="str">
        <f t="shared" ca="1" si="41"/>
        <v/>
      </c>
      <c r="J428" s="200" t="str">
        <f t="shared" ca="1" si="42"/>
        <v/>
      </c>
      <c r="K428" s="200" t="str">
        <f ca="1">IF(A428&lt;&gt;"",INDIRECT(ADDRESS(MATCH(J428,CatIndDisaggrGrp!$A:$A,0),2,1,1,"CatIndDisaggrGrp")),"")</f>
        <v/>
      </c>
      <c r="L428" s="201" t="str">
        <f ca="1">IF(A428&lt;&gt;"",INDEX(CatIndDisaggrGrpValues!A:D,MATCH(DisaggCoverage!J428,CatIndDisaggrGrpValues!A:A,0)+DisaggCoverage!G428-1,4),"")</f>
        <v/>
      </c>
    </row>
    <row r="429" spans="1:12" x14ac:dyDescent="0.2">
      <c r="A429" s="199" t="str">
        <f ca="1">IF(B428=C428,IF((IFERROR(MATCH(TRUE,INDEX(OFFSET($L$3,A428,0,1,1):$L$231&lt;&gt;0,),0),""))&lt;&gt;"",(IFERROR(MATCH(TRUE,INDEX(OFFSET($L$3,A428,0,1,1):$L$231&lt;&gt;0,),0),""))+A428,""),A428)</f>
        <v/>
      </c>
      <c r="B429" s="200" t="str">
        <f t="shared" ca="1" si="43"/>
        <v/>
      </c>
      <c r="C429" s="200" t="str">
        <f t="shared" ca="1" si="36"/>
        <v/>
      </c>
      <c r="D429" s="200" t="str">
        <f t="shared" ca="1" si="37"/>
        <v/>
      </c>
      <c r="E429" s="175" t="str">
        <f t="shared" ca="1" si="38"/>
        <v/>
      </c>
      <c r="F429" s="200" t="str">
        <f t="shared" ca="1" si="39"/>
        <v/>
      </c>
      <c r="G429" s="200" t="str">
        <f t="shared" ca="1" si="40"/>
        <v/>
      </c>
      <c r="H429" s="200" t="str">
        <f ca="1">IF(A429&lt;&gt;"",INDIRECT(ADDRESS(MATCH(I429,CatCoverage!D:D,0),2,1,1,"CatCoverage")),"")</f>
        <v/>
      </c>
      <c r="I429" s="200" t="str">
        <f t="shared" ca="1" si="41"/>
        <v/>
      </c>
      <c r="J429" s="200" t="str">
        <f t="shared" ca="1" si="42"/>
        <v/>
      </c>
      <c r="K429" s="200" t="str">
        <f ca="1">IF(A429&lt;&gt;"",INDIRECT(ADDRESS(MATCH(J429,CatIndDisaggrGrp!$A:$A,0),2,1,1,"CatIndDisaggrGrp")),"")</f>
        <v/>
      </c>
      <c r="L429" s="201" t="str">
        <f ca="1">IF(A429&lt;&gt;"",INDEX(CatIndDisaggrGrpValues!A:D,MATCH(DisaggCoverage!J429,CatIndDisaggrGrpValues!A:A,0)+DisaggCoverage!G429-1,4),"")</f>
        <v/>
      </c>
    </row>
    <row r="430" spans="1:12" x14ac:dyDescent="0.2">
      <c r="A430" s="199" t="str">
        <f ca="1">IF(B429=C429,IF((IFERROR(MATCH(TRUE,INDEX(OFFSET($L$3,A429,0,1,1):$L$231&lt;&gt;0,),0),""))&lt;&gt;"",(IFERROR(MATCH(TRUE,INDEX(OFFSET($L$3,A429,0,1,1):$L$231&lt;&gt;0,),0),""))+A429,""),A429)</f>
        <v/>
      </c>
      <c r="B430" s="200" t="str">
        <f t="shared" ca="1" si="43"/>
        <v/>
      </c>
      <c r="C430" s="200" t="str">
        <f t="shared" ca="1" si="36"/>
        <v/>
      </c>
      <c r="D430" s="200" t="str">
        <f t="shared" ca="1" si="37"/>
        <v/>
      </c>
      <c r="E430" s="175" t="str">
        <f t="shared" ca="1" si="38"/>
        <v/>
      </c>
      <c r="F430" s="200" t="str">
        <f t="shared" ca="1" si="39"/>
        <v/>
      </c>
      <c r="G430" s="200" t="str">
        <f t="shared" ca="1" si="40"/>
        <v/>
      </c>
      <c r="H430" s="200" t="str">
        <f ca="1">IF(A430&lt;&gt;"",INDIRECT(ADDRESS(MATCH(I430,CatCoverage!D:D,0),2,1,1,"CatCoverage")),"")</f>
        <v/>
      </c>
      <c r="I430" s="200" t="str">
        <f t="shared" ca="1" si="41"/>
        <v/>
      </c>
      <c r="J430" s="200" t="str">
        <f t="shared" ca="1" si="42"/>
        <v/>
      </c>
      <c r="K430" s="200" t="str">
        <f ca="1">IF(A430&lt;&gt;"",INDIRECT(ADDRESS(MATCH(J430,CatIndDisaggrGrp!$A:$A,0),2,1,1,"CatIndDisaggrGrp")),"")</f>
        <v/>
      </c>
      <c r="L430" s="201" t="str">
        <f ca="1">IF(A430&lt;&gt;"",INDEX(CatIndDisaggrGrpValues!A:D,MATCH(DisaggCoverage!J430,CatIndDisaggrGrpValues!A:A,0)+DisaggCoverage!G430-1,4),"")</f>
        <v/>
      </c>
    </row>
    <row r="431" spans="1:12" x14ac:dyDescent="0.2">
      <c r="A431" s="199" t="str">
        <f ca="1">IF(B430=C430,IF((IFERROR(MATCH(TRUE,INDEX(OFFSET($L$3,A430,0,1,1):$L$231&lt;&gt;0,),0),""))&lt;&gt;"",(IFERROR(MATCH(TRUE,INDEX(OFFSET($L$3,A430,0,1,1):$L$231&lt;&gt;0,),0),""))+A430,""),A430)</f>
        <v/>
      </c>
      <c r="B431" s="200" t="str">
        <f t="shared" ca="1" si="43"/>
        <v/>
      </c>
      <c r="C431" s="200" t="str">
        <f t="shared" ca="1" si="36"/>
        <v/>
      </c>
      <c r="D431" s="200" t="str">
        <f t="shared" ca="1" si="37"/>
        <v/>
      </c>
      <c r="E431" s="175" t="str">
        <f t="shared" ca="1" si="38"/>
        <v/>
      </c>
      <c r="F431" s="200" t="str">
        <f t="shared" ca="1" si="39"/>
        <v/>
      </c>
      <c r="G431" s="200" t="str">
        <f t="shared" ca="1" si="40"/>
        <v/>
      </c>
      <c r="H431" s="200" t="str">
        <f ca="1">IF(A431&lt;&gt;"",INDIRECT(ADDRESS(MATCH(I431,CatCoverage!D:D,0),2,1,1,"CatCoverage")),"")</f>
        <v/>
      </c>
      <c r="I431" s="200" t="str">
        <f t="shared" ca="1" si="41"/>
        <v/>
      </c>
      <c r="J431" s="200" t="str">
        <f t="shared" ca="1" si="42"/>
        <v/>
      </c>
      <c r="K431" s="200" t="str">
        <f ca="1">IF(A431&lt;&gt;"",INDIRECT(ADDRESS(MATCH(J431,CatIndDisaggrGrp!$A:$A,0),2,1,1,"CatIndDisaggrGrp")),"")</f>
        <v/>
      </c>
      <c r="L431" s="201" t="str">
        <f ca="1">IF(A431&lt;&gt;"",INDEX(CatIndDisaggrGrpValues!A:D,MATCH(DisaggCoverage!J431,CatIndDisaggrGrpValues!A:A,0)+DisaggCoverage!G431-1,4),"")</f>
        <v/>
      </c>
    </row>
    <row r="432" spans="1:12" x14ac:dyDescent="0.2">
      <c r="A432" s="199" t="str">
        <f ca="1">IF(B431=C431,IF((IFERROR(MATCH(TRUE,INDEX(OFFSET($L$3,A431,0,1,1):$L$231&lt;&gt;0,),0),""))&lt;&gt;"",(IFERROR(MATCH(TRUE,INDEX(OFFSET($L$3,A431,0,1,1):$L$231&lt;&gt;0,),0),""))+A431,""),A431)</f>
        <v/>
      </c>
      <c r="B432" s="200" t="str">
        <f t="shared" ca="1" si="43"/>
        <v/>
      </c>
      <c r="C432" s="200" t="str">
        <f t="shared" ca="1" si="36"/>
        <v/>
      </c>
      <c r="D432" s="200" t="str">
        <f t="shared" ca="1" si="37"/>
        <v/>
      </c>
      <c r="E432" s="175" t="str">
        <f t="shared" ca="1" si="38"/>
        <v/>
      </c>
      <c r="F432" s="200" t="str">
        <f t="shared" ca="1" si="39"/>
        <v/>
      </c>
      <c r="G432" s="200" t="str">
        <f t="shared" ca="1" si="40"/>
        <v/>
      </c>
      <c r="H432" s="200" t="str">
        <f ca="1">IF(A432&lt;&gt;"",INDIRECT(ADDRESS(MATCH(I432,CatCoverage!D:D,0),2,1,1,"CatCoverage")),"")</f>
        <v/>
      </c>
      <c r="I432" s="200" t="str">
        <f t="shared" ca="1" si="41"/>
        <v/>
      </c>
      <c r="J432" s="200" t="str">
        <f t="shared" ca="1" si="42"/>
        <v/>
      </c>
      <c r="K432" s="200" t="str">
        <f ca="1">IF(A432&lt;&gt;"",INDIRECT(ADDRESS(MATCH(J432,CatIndDisaggrGrp!$A:$A,0),2,1,1,"CatIndDisaggrGrp")),"")</f>
        <v/>
      </c>
      <c r="L432" s="201" t="str">
        <f ca="1">IF(A432&lt;&gt;"",INDEX(CatIndDisaggrGrpValues!A:D,MATCH(DisaggCoverage!J432,CatIndDisaggrGrpValues!A:A,0)+DisaggCoverage!G432-1,4),"")</f>
        <v/>
      </c>
    </row>
    <row r="433" spans="1:12" x14ac:dyDescent="0.2">
      <c r="A433" s="199" t="str">
        <f ca="1">IF(B432=C432,IF((IFERROR(MATCH(TRUE,INDEX(OFFSET($L$3,A432,0,1,1):$L$231&lt;&gt;0,),0),""))&lt;&gt;"",(IFERROR(MATCH(TRUE,INDEX(OFFSET($L$3,A432,0,1,1):$L$231&lt;&gt;0,),0),""))+A432,""),A432)</f>
        <v/>
      </c>
      <c r="B433" s="200" t="str">
        <f t="shared" ca="1" si="43"/>
        <v/>
      </c>
      <c r="C433" s="200" t="str">
        <f t="shared" ca="1" si="36"/>
        <v/>
      </c>
      <c r="D433" s="200" t="str">
        <f t="shared" ca="1" si="37"/>
        <v/>
      </c>
      <c r="E433" s="175" t="str">
        <f t="shared" ca="1" si="38"/>
        <v/>
      </c>
      <c r="F433" s="200" t="str">
        <f t="shared" ca="1" si="39"/>
        <v/>
      </c>
      <c r="G433" s="200" t="str">
        <f t="shared" ca="1" si="40"/>
        <v/>
      </c>
      <c r="H433" s="200" t="str">
        <f ca="1">IF(A433&lt;&gt;"",INDIRECT(ADDRESS(MATCH(I433,CatCoverage!D:D,0),2,1,1,"CatCoverage")),"")</f>
        <v/>
      </c>
      <c r="I433" s="200" t="str">
        <f t="shared" ca="1" si="41"/>
        <v/>
      </c>
      <c r="J433" s="200" t="str">
        <f t="shared" ca="1" si="42"/>
        <v/>
      </c>
      <c r="K433" s="200" t="str">
        <f ca="1">IF(A433&lt;&gt;"",INDIRECT(ADDRESS(MATCH(J433,CatIndDisaggrGrp!$A:$A,0),2,1,1,"CatIndDisaggrGrp")),"")</f>
        <v/>
      </c>
      <c r="L433" s="201" t="str">
        <f ca="1">IF(A433&lt;&gt;"",INDEX(CatIndDisaggrGrpValues!A:D,MATCH(DisaggCoverage!J433,CatIndDisaggrGrpValues!A:A,0)+DisaggCoverage!G433-1,4),"")</f>
        <v/>
      </c>
    </row>
    <row r="434" spans="1:12" x14ac:dyDescent="0.2">
      <c r="A434" s="199" t="str">
        <f ca="1">IF(B433=C433,IF((IFERROR(MATCH(TRUE,INDEX(OFFSET($L$3,A433,0,1,1):$L$231&lt;&gt;0,),0),""))&lt;&gt;"",(IFERROR(MATCH(TRUE,INDEX(OFFSET($L$3,A433,0,1,1):$L$231&lt;&gt;0,),0),""))+A433,""),A433)</f>
        <v/>
      </c>
      <c r="B434" s="200" t="str">
        <f t="shared" ca="1" si="43"/>
        <v/>
      </c>
      <c r="C434" s="200" t="str">
        <f t="shared" ca="1" si="36"/>
        <v/>
      </c>
      <c r="D434" s="200" t="str">
        <f t="shared" ca="1" si="37"/>
        <v/>
      </c>
      <c r="E434" s="175" t="str">
        <f t="shared" ca="1" si="38"/>
        <v/>
      </c>
      <c r="F434" s="200" t="str">
        <f t="shared" ca="1" si="39"/>
        <v/>
      </c>
      <c r="G434" s="200" t="str">
        <f t="shared" ca="1" si="40"/>
        <v/>
      </c>
      <c r="H434" s="200" t="str">
        <f ca="1">IF(A434&lt;&gt;"",INDIRECT(ADDRESS(MATCH(I434,CatCoverage!D:D,0),2,1,1,"CatCoverage")),"")</f>
        <v/>
      </c>
      <c r="I434" s="200" t="str">
        <f t="shared" ca="1" si="41"/>
        <v/>
      </c>
      <c r="J434" s="200" t="str">
        <f t="shared" ca="1" si="42"/>
        <v/>
      </c>
      <c r="K434" s="200" t="str">
        <f ca="1">IF(A434&lt;&gt;"",INDIRECT(ADDRESS(MATCH(J434,CatIndDisaggrGrp!$A:$A,0),2,1,1,"CatIndDisaggrGrp")),"")</f>
        <v/>
      </c>
      <c r="L434" s="201" t="str">
        <f ca="1">IF(A434&lt;&gt;"",INDEX(CatIndDisaggrGrpValues!A:D,MATCH(DisaggCoverage!J434,CatIndDisaggrGrpValues!A:A,0)+DisaggCoverage!G434-1,4),"")</f>
        <v/>
      </c>
    </row>
    <row r="435" spans="1:12" x14ac:dyDescent="0.2">
      <c r="A435" s="199" t="str">
        <f ca="1">IF(B434=C434,IF((IFERROR(MATCH(TRUE,INDEX(OFFSET($L$3,A434,0,1,1):$L$231&lt;&gt;0,),0),""))&lt;&gt;"",(IFERROR(MATCH(TRUE,INDEX(OFFSET($L$3,A434,0,1,1):$L$231&lt;&gt;0,),0),""))+A434,""),A434)</f>
        <v/>
      </c>
      <c r="B435" s="200" t="str">
        <f t="shared" ca="1" si="43"/>
        <v/>
      </c>
      <c r="C435" s="200" t="str">
        <f t="shared" ca="1" si="36"/>
        <v/>
      </c>
      <c r="D435" s="200" t="str">
        <f t="shared" ca="1" si="37"/>
        <v/>
      </c>
      <c r="E435" s="175" t="str">
        <f t="shared" ca="1" si="38"/>
        <v/>
      </c>
      <c r="F435" s="200" t="str">
        <f t="shared" ca="1" si="39"/>
        <v/>
      </c>
      <c r="G435" s="200" t="str">
        <f t="shared" ca="1" si="40"/>
        <v/>
      </c>
      <c r="H435" s="200" t="str">
        <f ca="1">IF(A435&lt;&gt;"",INDIRECT(ADDRESS(MATCH(I435,CatCoverage!D:D,0),2,1,1,"CatCoverage")),"")</f>
        <v/>
      </c>
      <c r="I435" s="200" t="str">
        <f t="shared" ca="1" si="41"/>
        <v/>
      </c>
      <c r="J435" s="200" t="str">
        <f t="shared" ca="1" si="42"/>
        <v/>
      </c>
      <c r="K435" s="200" t="str">
        <f ca="1">IF(A435&lt;&gt;"",INDIRECT(ADDRESS(MATCH(J435,CatIndDisaggrGrp!$A:$A,0),2,1,1,"CatIndDisaggrGrp")),"")</f>
        <v/>
      </c>
      <c r="L435" s="201" t="str">
        <f ca="1">IF(A435&lt;&gt;"",INDEX(CatIndDisaggrGrpValues!A:D,MATCH(DisaggCoverage!J435,CatIndDisaggrGrpValues!A:A,0)+DisaggCoverage!G435-1,4),"")</f>
        <v/>
      </c>
    </row>
    <row r="436" spans="1:12" x14ac:dyDescent="0.2">
      <c r="A436" s="252" t="str">
        <f ca="1">IF(B435=C435,IF((IFERROR(MATCH(TRUE,INDEX(OFFSET($L$3,A435,0,1,1):$L$231&lt;&gt;0,),0),""))&lt;&gt;"",(IFERROR(MATCH(TRUE,INDEX(OFFSET($L$3,A435,0,1,1):$L$231&lt;&gt;0,),0),""))+A435,""),A435)</f>
        <v/>
      </c>
      <c r="B436" s="253" t="str">
        <f t="shared" ca="1" si="43"/>
        <v/>
      </c>
      <c r="C436" s="253" t="str">
        <f t="shared" ca="1" si="36"/>
        <v/>
      </c>
      <c r="D436" s="253" t="str">
        <f t="shared" ca="1" si="37"/>
        <v/>
      </c>
      <c r="E436" s="260" t="str">
        <f t="shared" ca="1" si="38"/>
        <v/>
      </c>
      <c r="F436" s="253" t="str">
        <f t="shared" ca="1" si="39"/>
        <v/>
      </c>
      <c r="G436" s="253" t="str">
        <f t="shared" ca="1" si="40"/>
        <v/>
      </c>
      <c r="H436" s="253" t="str">
        <f ca="1">IF(A436&lt;&gt;"",INDIRECT(ADDRESS(MATCH(I436,CatCoverage!D:D,0),2,1,1,"CatCoverage")),"")</f>
        <v/>
      </c>
      <c r="I436" s="253" t="str">
        <f t="shared" ca="1" si="41"/>
        <v/>
      </c>
      <c r="J436" s="253" t="str">
        <f t="shared" ca="1" si="42"/>
        <v/>
      </c>
      <c r="K436" s="253" t="str">
        <f ca="1">IF(A436&lt;&gt;"",INDIRECT(ADDRESS(MATCH(J436,CatIndDisaggrGrp!$A:$A,0),2,1,1,"CatIndDisaggrGrp")),"")</f>
        <v/>
      </c>
      <c r="L436" s="254" t="str">
        <f ca="1">IF(A436&lt;&gt;"",INDEX(CatIndDisaggrGrpValues!A:D,MATCH(DisaggCoverage!J436,CatIndDisaggrGrpValues!A:A,0)+DisaggCoverage!G436-1,4),"")</f>
        <v/>
      </c>
    </row>
    <row r="437" spans="1:12" x14ac:dyDescent="0.2">
      <c r="A437" s="252" t="str">
        <f ca="1">IF(B436=C436,IF((IFERROR(MATCH(TRUE,INDEX(OFFSET($L$3,A436,0,1,1):$L$231&lt;&gt;0,),0),""))&lt;&gt;"",(IFERROR(MATCH(TRUE,INDEX(OFFSET($L$3,A436,0,1,1):$L$231&lt;&gt;0,),0),""))+A436,""),A436)</f>
        <v/>
      </c>
      <c r="B437" s="253" t="str">
        <f t="shared" ca="1" si="43"/>
        <v/>
      </c>
      <c r="C437" s="253" t="str">
        <f t="shared" ref="C437:C442" ca="1" si="44">IF(B437&lt;&gt;"",IF(A437&lt;&gt;A436,1,C436+1),"")</f>
        <v/>
      </c>
      <c r="D437" s="253" t="str">
        <f t="shared" ref="D437:D442" ca="1" si="45">IF(A437&lt;&gt;"",IF(A437&lt;&gt;A436,1,IF(G436&lt;&gt;F436,D436,D436+1)),"")</f>
        <v/>
      </c>
      <c r="E437" s="260" t="str">
        <f t="shared" ref="E437:E442" ca="1" si="46">A437&amp;D437</f>
        <v/>
      </c>
      <c r="F437" s="253" t="str">
        <f t="shared" ref="F437:F442" ca="1" si="47">IF(A437&lt;&gt;"",INDEX($H$3:$K$231,A437,D437),"")</f>
        <v/>
      </c>
      <c r="G437" s="253" t="str">
        <f t="shared" ref="G437:G442" ca="1" si="48">IF(A437&lt;&gt;"",IF(E437&lt;&gt;E436,1,G436+1),"")</f>
        <v/>
      </c>
      <c r="H437" s="253" t="str">
        <f ca="1">IF(A437&lt;&gt;"",INDIRECT(ADDRESS(MATCH(I437,CatCoverage!D:D,0),2,1,1,"CatCoverage")),"")</f>
        <v/>
      </c>
      <c r="I437" s="253" t="str">
        <f t="shared" ref="I437:I442" ca="1" si="49">IF(A437&lt;&gt;"",INDEX($B$3:$B$231,A437,1),"")</f>
        <v/>
      </c>
      <c r="J437" s="253" t="str">
        <f t="shared" ref="J437:J442" ca="1" si="50">IF(A437&lt;&gt;"",INDEX($D$3:$G$231,A437,D437),"")</f>
        <v/>
      </c>
      <c r="K437" s="253" t="str">
        <f ca="1">IF(A437&lt;&gt;"",INDIRECT(ADDRESS(MATCH(J437,CatIndDisaggrGrp!$A:$A,0),2,1,1,"CatIndDisaggrGrp")),"")</f>
        <v/>
      </c>
      <c r="L437" s="254" t="str">
        <f ca="1">IF(A437&lt;&gt;"",INDEX(CatIndDisaggrGrpValues!A:D,MATCH(DisaggCoverage!J437,CatIndDisaggrGrpValues!A:A,0)+DisaggCoverage!G437-1,4),"")</f>
        <v/>
      </c>
    </row>
    <row r="438" spans="1:12" x14ac:dyDescent="0.2">
      <c r="A438" s="252" t="str">
        <f ca="1">IF(B437=C437,IF((IFERROR(MATCH(TRUE,INDEX(OFFSET($L$3,A437,0,1,1):$L$231&lt;&gt;0,),0),""))&lt;&gt;"",(IFERROR(MATCH(TRUE,INDEX(OFFSET($L$3,A437,0,1,1):$L$231&lt;&gt;0,),0),""))+A437,""),A437)</f>
        <v/>
      </c>
      <c r="B438" s="253" t="str">
        <f t="shared" ca="1" si="43"/>
        <v/>
      </c>
      <c r="C438" s="253" t="str">
        <f t="shared" ca="1" si="44"/>
        <v/>
      </c>
      <c r="D438" s="253" t="str">
        <f t="shared" ca="1" si="45"/>
        <v/>
      </c>
      <c r="E438" s="260" t="str">
        <f t="shared" ca="1" si="46"/>
        <v/>
      </c>
      <c r="F438" s="253" t="str">
        <f t="shared" ca="1" si="47"/>
        <v/>
      </c>
      <c r="G438" s="253" t="str">
        <f t="shared" ca="1" si="48"/>
        <v/>
      </c>
      <c r="H438" s="253" t="str">
        <f ca="1">IF(A438&lt;&gt;"",INDIRECT(ADDRESS(MATCH(I438,CatCoverage!D:D,0),2,1,1,"CatCoverage")),"")</f>
        <v/>
      </c>
      <c r="I438" s="253" t="str">
        <f t="shared" ca="1" si="49"/>
        <v/>
      </c>
      <c r="J438" s="253" t="str">
        <f t="shared" ca="1" si="50"/>
        <v/>
      </c>
      <c r="K438" s="253" t="str">
        <f ca="1">IF(A438&lt;&gt;"",INDIRECT(ADDRESS(MATCH(J438,CatIndDisaggrGrp!$A:$A,0),2,1,1,"CatIndDisaggrGrp")),"")</f>
        <v/>
      </c>
      <c r="L438" s="254" t="str">
        <f ca="1">IF(A438&lt;&gt;"",INDEX(CatIndDisaggrGrpValues!A:D,MATCH(DisaggCoverage!J438,CatIndDisaggrGrpValues!A:A,0)+DisaggCoverage!G438-1,4),"")</f>
        <v/>
      </c>
    </row>
    <row r="439" spans="1:12" x14ac:dyDescent="0.2">
      <c r="A439" s="252" t="str">
        <f ca="1">IF(B438=C438,IF((IFERROR(MATCH(TRUE,INDEX(OFFSET($L$3,A438,0,1,1):$L$231&lt;&gt;0,),0),""))&lt;&gt;"",(IFERROR(MATCH(TRUE,INDEX(OFFSET($L$3,A438,0,1,1):$L$231&lt;&gt;0,),0),""))+A438,""),A438)</f>
        <v/>
      </c>
      <c r="B439" s="253" t="str">
        <f t="shared" ca="1" si="43"/>
        <v/>
      </c>
      <c r="C439" s="253" t="str">
        <f t="shared" ca="1" si="44"/>
        <v/>
      </c>
      <c r="D439" s="253" t="str">
        <f t="shared" ca="1" si="45"/>
        <v/>
      </c>
      <c r="E439" s="260" t="str">
        <f t="shared" ca="1" si="46"/>
        <v/>
      </c>
      <c r="F439" s="253" t="str">
        <f t="shared" ca="1" si="47"/>
        <v/>
      </c>
      <c r="G439" s="253" t="str">
        <f t="shared" ca="1" si="48"/>
        <v/>
      </c>
      <c r="H439" s="253" t="str">
        <f ca="1">IF(A439&lt;&gt;"",INDIRECT(ADDRESS(MATCH(I439,CatCoverage!D:D,0),2,1,1,"CatCoverage")),"")</f>
        <v/>
      </c>
      <c r="I439" s="253" t="str">
        <f t="shared" ca="1" si="49"/>
        <v/>
      </c>
      <c r="J439" s="253" t="str">
        <f t="shared" ca="1" si="50"/>
        <v/>
      </c>
      <c r="K439" s="253" t="str">
        <f ca="1">IF(A439&lt;&gt;"",INDIRECT(ADDRESS(MATCH(J439,CatIndDisaggrGrp!$A:$A,0),2,1,1,"CatIndDisaggrGrp")),"")</f>
        <v/>
      </c>
      <c r="L439" s="254" t="str">
        <f ca="1">IF(A439&lt;&gt;"",INDEX(CatIndDisaggrGrpValues!A:D,MATCH(DisaggCoverage!J439,CatIndDisaggrGrpValues!A:A,0)+DisaggCoverage!G439-1,4),"")</f>
        <v/>
      </c>
    </row>
    <row r="440" spans="1:12" x14ac:dyDescent="0.2">
      <c r="A440" s="252" t="str">
        <f ca="1">IF(B439=C439,IF((IFERROR(MATCH(TRUE,INDEX(OFFSET($L$3,A439,0,1,1):$L$231&lt;&gt;0,),0),""))&lt;&gt;"",(IFERROR(MATCH(TRUE,INDEX(OFFSET($L$3,A439,0,1,1):$L$231&lt;&gt;0,),0),""))+A439,""),A439)</f>
        <v/>
      </c>
      <c r="B440" s="253" t="str">
        <f t="shared" ca="1" si="43"/>
        <v/>
      </c>
      <c r="C440" s="253" t="str">
        <f t="shared" ca="1" si="44"/>
        <v/>
      </c>
      <c r="D440" s="253" t="str">
        <f t="shared" ca="1" si="45"/>
        <v/>
      </c>
      <c r="E440" s="260" t="str">
        <f t="shared" ca="1" si="46"/>
        <v/>
      </c>
      <c r="F440" s="253" t="str">
        <f t="shared" ca="1" si="47"/>
        <v/>
      </c>
      <c r="G440" s="253" t="str">
        <f t="shared" ca="1" si="48"/>
        <v/>
      </c>
      <c r="H440" s="253" t="str">
        <f ca="1">IF(A440&lt;&gt;"",INDIRECT(ADDRESS(MATCH(I440,CatCoverage!D:D,0),2,1,1,"CatCoverage")),"")</f>
        <v/>
      </c>
      <c r="I440" s="253" t="str">
        <f t="shared" ca="1" si="49"/>
        <v/>
      </c>
      <c r="J440" s="253" t="str">
        <f t="shared" ca="1" si="50"/>
        <v/>
      </c>
      <c r="K440" s="253" t="str">
        <f ca="1">IF(A440&lt;&gt;"",INDIRECT(ADDRESS(MATCH(J440,CatIndDisaggrGrp!$A:$A,0),2,1,1,"CatIndDisaggrGrp")),"")</f>
        <v/>
      </c>
      <c r="L440" s="254" t="str">
        <f ca="1">IF(A440&lt;&gt;"",INDEX(CatIndDisaggrGrpValues!A:D,MATCH(DisaggCoverage!J440,CatIndDisaggrGrpValues!A:A,0)+DisaggCoverage!G440-1,4),"")</f>
        <v/>
      </c>
    </row>
    <row r="441" spans="1:12" x14ac:dyDescent="0.2">
      <c r="A441" s="252" t="str">
        <f ca="1">IF(B440=C440,IF((IFERROR(MATCH(TRUE,INDEX(OFFSET($L$3,A440,0,1,1):$L$231&lt;&gt;0,),0),""))&lt;&gt;"",(IFERROR(MATCH(TRUE,INDEX(OFFSET($L$3,A440,0,1,1):$L$231&lt;&gt;0,),0),""))+A440,""),A440)</f>
        <v/>
      </c>
      <c r="B441" s="253" t="str">
        <f t="shared" ca="1" si="43"/>
        <v/>
      </c>
      <c r="C441" s="253" t="str">
        <f t="shared" ca="1" si="44"/>
        <v/>
      </c>
      <c r="D441" s="253" t="str">
        <f t="shared" ca="1" si="45"/>
        <v/>
      </c>
      <c r="E441" s="260" t="str">
        <f t="shared" ca="1" si="46"/>
        <v/>
      </c>
      <c r="F441" s="253" t="str">
        <f t="shared" ca="1" si="47"/>
        <v/>
      </c>
      <c r="G441" s="253" t="str">
        <f t="shared" ca="1" si="48"/>
        <v/>
      </c>
      <c r="H441" s="253" t="str">
        <f ca="1">IF(A441&lt;&gt;"",INDIRECT(ADDRESS(MATCH(I441,CatCoverage!D:D,0),2,1,1,"CatCoverage")),"")</f>
        <v/>
      </c>
      <c r="I441" s="253" t="str">
        <f t="shared" ca="1" si="49"/>
        <v/>
      </c>
      <c r="J441" s="253" t="str">
        <f t="shared" ca="1" si="50"/>
        <v/>
      </c>
      <c r="K441" s="253" t="str">
        <f ca="1">IF(A441&lt;&gt;"",INDIRECT(ADDRESS(MATCH(J441,CatIndDisaggrGrp!$A:$A,0),2,1,1,"CatIndDisaggrGrp")),"")</f>
        <v/>
      </c>
      <c r="L441" s="254" t="str">
        <f ca="1">IF(A441&lt;&gt;"",INDEX(CatIndDisaggrGrpValues!A:D,MATCH(DisaggCoverage!J441,CatIndDisaggrGrpValues!A:A,0)+DisaggCoverage!G441-1,4),"")</f>
        <v/>
      </c>
    </row>
    <row r="442" spans="1:12" x14ac:dyDescent="0.2">
      <c r="A442" s="203" t="str">
        <f ca="1">IF(B441=C441,IF((IFERROR(MATCH(TRUE,INDEX(OFFSET($L$3,A441,0,1,1):$L$231&lt;&gt;0,),0),""))&lt;&gt;"",(IFERROR(MATCH(TRUE,INDEX(OFFSET($L$3,A441,0,1,1):$L$231&lt;&gt;0,),0),""))+A441,""),A441)</f>
        <v/>
      </c>
      <c r="B442" s="204" t="str">
        <f t="shared" ca="1" si="43"/>
        <v/>
      </c>
      <c r="C442" s="204" t="str">
        <f t="shared" ca="1" si="44"/>
        <v/>
      </c>
      <c r="D442" s="204" t="str">
        <f t="shared" ca="1" si="45"/>
        <v/>
      </c>
      <c r="E442" s="241" t="str">
        <f t="shared" ca="1" si="46"/>
        <v/>
      </c>
      <c r="F442" s="204" t="str">
        <f t="shared" ca="1" si="47"/>
        <v/>
      </c>
      <c r="G442" s="204" t="str">
        <f t="shared" ca="1" si="48"/>
        <v/>
      </c>
      <c r="H442" s="204" t="str">
        <f ca="1">IF(A442&lt;&gt;"",INDIRECT(ADDRESS(MATCH(I442,CatCoverage!D:D,0),2,1,1,"CatCoverage")),"")</f>
        <v/>
      </c>
      <c r="I442" s="204" t="str">
        <f t="shared" ca="1" si="49"/>
        <v/>
      </c>
      <c r="J442" s="204" t="str">
        <f t="shared" ca="1" si="50"/>
        <v/>
      </c>
      <c r="K442" s="204" t="str">
        <f ca="1">IF(A442&lt;&gt;"",INDIRECT(ADDRESS(MATCH(J442,CatIndDisaggrGrp!$A:$A,0),2,1,1,"CatIndDisaggrGrp")),"")</f>
        <v/>
      </c>
      <c r="L442" s="205" t="str">
        <f ca="1">IF(A442&lt;&gt;"",INDEX(CatIndDisaggrGrpValues!A:D,MATCH(DisaggCoverage!J442,CatIndDisaggrGrpValues!A:A,0)+DisaggCoverage!G442-1,4),"")</f>
        <v/>
      </c>
    </row>
  </sheetData>
  <sheetProtection password="C911" sheet="1" objects="1" scenario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EF3FFEB4-D84D-4B85-9520-A4E19FD619ED}">
            <xm:f>MATCH(M281,CatCoverage!D:D,0)</xm:f>
            <x14:dxf>
              <fill>
                <patternFill>
                  <bgColor theme="8" tint="0.79998168889431442"/>
                </patternFill>
              </fill>
            </x14:dxf>
          </x14:cfRule>
          <xm:sqref>M281:M286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0"/>
  <sheetViews>
    <sheetView zoomScale="90" zoomScaleNormal="90" zoomScaleSheetLayoutView="90" workbookViewId="0">
      <selection activeCell="H3" sqref="H3:L3"/>
    </sheetView>
  </sheetViews>
  <sheetFormatPr defaultRowHeight="12.75" x14ac:dyDescent="0.2"/>
  <cols>
    <col min="1" max="1" width="11" style="198" customWidth="1"/>
    <col min="2" max="2" width="15.28515625" style="198" customWidth="1"/>
    <col min="3" max="3" width="11.5703125" style="198" customWidth="1"/>
    <col min="4" max="7" width="9.85546875" style="198" customWidth="1"/>
    <col min="8" max="12" width="13" style="198" customWidth="1"/>
    <col min="13" max="13" width="9.140625" style="198"/>
    <col min="14" max="14" width="61.5703125" style="198" bestFit="1" customWidth="1"/>
    <col min="15" max="15" width="9.140625" style="198"/>
    <col min="16" max="16" width="15" style="198" customWidth="1"/>
    <col min="17" max="17" width="18.7109375" style="198" customWidth="1"/>
    <col min="18" max="18" width="14.28515625" style="198" customWidth="1"/>
    <col min="19" max="22" width="9.140625" style="198"/>
    <col min="23" max="23" width="19.5703125" style="198" customWidth="1"/>
    <col min="24" max="16384" width="9.140625" style="198"/>
  </cols>
  <sheetData>
    <row r="2" spans="1:15" ht="38.25" x14ac:dyDescent="0.2">
      <c r="A2" s="242" t="s">
        <v>1411</v>
      </c>
      <c r="B2" s="242" t="s">
        <v>59</v>
      </c>
      <c r="C2" s="242" t="s">
        <v>4073</v>
      </c>
      <c r="D2" s="242" t="s">
        <v>4062</v>
      </c>
      <c r="E2" s="242" t="s">
        <v>4063</v>
      </c>
      <c r="F2" s="242" t="s">
        <v>4064</v>
      </c>
      <c r="G2" s="242" t="s">
        <v>4065</v>
      </c>
      <c r="H2" s="242" t="s">
        <v>4068</v>
      </c>
      <c r="I2" s="242" t="s">
        <v>4069</v>
      </c>
      <c r="J2" s="242" t="s">
        <v>4070</v>
      </c>
      <c r="K2" s="242" t="s">
        <v>4071</v>
      </c>
      <c r="L2" s="242" t="s">
        <v>4072</v>
      </c>
      <c r="M2" s="197"/>
      <c r="N2" s="197"/>
      <c r="O2" s="197"/>
    </row>
    <row r="3" spans="1:15" x14ac:dyDescent="0.2">
      <c r="A3" s="235" t="e">
        <f>IF('Performance Framework '!#REF!&lt;&gt;"",'Performance Framework '!#REF!,"")</f>
        <v>#REF!</v>
      </c>
      <c r="B3" s="236" t="e">
        <f ca="1">INDIRECT(ADDRESS(MATCH(A3,CatOutcome!B:B,0),3,1,1,"CatOutcome"))</f>
        <v>#REF!</v>
      </c>
      <c r="C3" s="236" t="e">
        <f ca="1">INDIRECT(ADDRESS(MATCH(A3,CatOutcome!B:B,0),10,1,1,"CatOutcome"))</f>
        <v>#REF!</v>
      </c>
      <c r="D3" s="236" t="e">
        <f>IF('Performance Framework '!#REF!&lt;&gt;"",'Performance Framework '!#REF!,"")</f>
        <v>#REF!</v>
      </c>
      <c r="E3" s="236" t="e">
        <f>IF('Performance Framework '!#REF!&lt;&gt;"",'Performance Framework '!#REF!,"")</f>
        <v>#REF!</v>
      </c>
      <c r="F3" s="236" t="e">
        <f>IF('Performance Framework '!#REF!&lt;&gt;"",'Performance Framework '!#REF!,"")</f>
        <v>#REF!</v>
      </c>
      <c r="G3" s="236" t="e">
        <f>IF('Performance Framework '!#REF!&lt;&gt;"",'Performance Framework '!#REF!,"")</f>
        <v>#REF!</v>
      </c>
      <c r="H3" s="236">
        <f ca="1">IFERROR(INDIRECT(ADDRESS(MATCH(D3,CatIndDisaggrGrp!$A:$A,0),7,1,1,"CatIndDisaggrGrp")),0)</f>
        <v>0</v>
      </c>
      <c r="I3" s="236">
        <f ca="1">IFERROR(INDIRECT(ADDRESS(MATCH(E3,CatIndDisaggrGrp!$A:$A,0),7,1,1,"CatIndDisaggrGrp")),0)</f>
        <v>0</v>
      </c>
      <c r="J3" s="236">
        <f ca="1">IFERROR(INDIRECT(ADDRESS(MATCH(F3,CatIndDisaggrGrp!$A:$A,0),7,1,1,"CatIndDisaggrGrp")),0)</f>
        <v>0</v>
      </c>
      <c r="K3" s="236">
        <f ca="1">IFERROR(INDIRECT(ADDRESS(MATCH(G3,CatIndDisaggrGrp!$A:$A,0),7,1,1,"CatIndDisaggrGrp")),0)</f>
        <v>0</v>
      </c>
      <c r="L3" s="240">
        <f ca="1">SUM(H3:K3)</f>
        <v>0</v>
      </c>
      <c r="N3" s="202"/>
      <c r="O3" s="202"/>
    </row>
    <row r="4" spans="1:15" x14ac:dyDescent="0.2">
      <c r="A4" s="199" t="e">
        <f>IF('Performance Framework '!#REF!&lt;&gt;"",'Performance Framework '!#REF!,"")</f>
        <v>#REF!</v>
      </c>
      <c r="B4" s="200" t="e">
        <f ca="1">INDIRECT(ADDRESS(MATCH(A4,CatOutcome!B:B,0),3,1,1,"CatOutcome"))</f>
        <v>#REF!</v>
      </c>
      <c r="C4" s="200" t="e">
        <f ca="1">INDIRECT(ADDRESS(MATCH(A4,CatOutcome!B:B,0),10,1,1,"CatOutcome"))</f>
        <v>#REF!</v>
      </c>
      <c r="D4" s="200" t="e">
        <f>IF('Performance Framework '!#REF!&lt;&gt;"",'Performance Framework '!#REF!,"")</f>
        <v>#REF!</v>
      </c>
      <c r="E4" s="200" t="e">
        <f>IF('Performance Framework '!#REF!&lt;&gt;"",'Performance Framework '!#REF!,"")</f>
        <v>#REF!</v>
      </c>
      <c r="F4" s="200" t="e">
        <f>IF('Performance Framework '!#REF!&lt;&gt;"",'Performance Framework '!#REF!,"")</f>
        <v>#REF!</v>
      </c>
      <c r="G4" s="200" t="e">
        <f>IF('Performance Framework '!#REF!&lt;&gt;"",'Performance Framework '!#REF!,"")</f>
        <v>#REF!</v>
      </c>
      <c r="H4" s="200">
        <f ca="1">IFERROR(INDIRECT(ADDRESS(MATCH(D4,CatIndDisaggrGrp!$A:$A,0),7,1,1,"CatIndDisaggrGrp")),0)</f>
        <v>0</v>
      </c>
      <c r="I4" s="200">
        <f ca="1">IFERROR(INDIRECT(ADDRESS(MATCH(E4,CatIndDisaggrGrp!$A:$A,0),7,1,1,"CatIndDisaggrGrp")),0)</f>
        <v>0</v>
      </c>
      <c r="J4" s="200">
        <f ca="1">IFERROR(INDIRECT(ADDRESS(MATCH(F4,CatIndDisaggrGrp!$A:$A,0),7,1,1,"CatIndDisaggrGrp")),0)</f>
        <v>0</v>
      </c>
      <c r="K4" s="200">
        <f ca="1">IFERROR(INDIRECT(ADDRESS(MATCH(G4,CatIndDisaggrGrp!$A:$A,0),7,1,1,"CatIndDisaggrGrp")),0)</f>
        <v>0</v>
      </c>
      <c r="L4" s="201">
        <f t="shared" ref="L4:L13" ca="1" si="0">SUM(H4:K4)</f>
        <v>0</v>
      </c>
    </row>
    <row r="5" spans="1:15" x14ac:dyDescent="0.2">
      <c r="A5" s="199" t="e">
        <f>IF('Performance Framework '!#REF!&lt;&gt;"",'Performance Framework '!#REF!,"")</f>
        <v>#REF!</v>
      </c>
      <c r="B5" s="200" t="e">
        <f ca="1">INDIRECT(ADDRESS(MATCH(A5,CatOutcome!B:B,0),3,1,1,"CatOutcome"))</f>
        <v>#REF!</v>
      </c>
      <c r="C5" s="200" t="e">
        <f ca="1">INDIRECT(ADDRESS(MATCH(A5,CatOutcome!B:B,0),10,1,1,"CatOutcome"))</f>
        <v>#REF!</v>
      </c>
      <c r="D5" s="200" t="e">
        <f>IF('Performance Framework '!#REF!&lt;&gt;"",'Performance Framework '!#REF!,"")</f>
        <v>#REF!</v>
      </c>
      <c r="E5" s="200" t="e">
        <f>IF('Performance Framework '!#REF!&lt;&gt;"",'Performance Framework '!#REF!,"")</f>
        <v>#REF!</v>
      </c>
      <c r="F5" s="200" t="e">
        <f>IF('Performance Framework '!#REF!&lt;&gt;"",'Performance Framework '!#REF!,"")</f>
        <v>#REF!</v>
      </c>
      <c r="G5" s="200" t="e">
        <f>IF('Performance Framework '!#REF!&lt;&gt;"",'Performance Framework '!#REF!,"")</f>
        <v>#REF!</v>
      </c>
      <c r="H5" s="200">
        <f ca="1">IFERROR(INDIRECT(ADDRESS(MATCH(D5,CatIndDisaggrGrp!$A:$A,0),7,1,1,"CatIndDisaggrGrp")),0)</f>
        <v>0</v>
      </c>
      <c r="I5" s="200">
        <f ca="1">IFERROR(INDIRECT(ADDRESS(MATCH(E5,CatIndDisaggrGrp!$A:$A,0),7,1,1,"CatIndDisaggrGrp")),0)</f>
        <v>0</v>
      </c>
      <c r="J5" s="200">
        <f ca="1">IFERROR(INDIRECT(ADDRESS(MATCH(F5,CatIndDisaggrGrp!$A:$A,0),7,1,1,"CatIndDisaggrGrp")),0)</f>
        <v>0</v>
      </c>
      <c r="K5" s="200">
        <f ca="1">IFERROR(INDIRECT(ADDRESS(MATCH(G5,CatIndDisaggrGrp!$A:$A,0),7,1,1,"CatIndDisaggrGrp")),0)</f>
        <v>0</v>
      </c>
      <c r="L5" s="201">
        <f t="shared" ca="1" si="0"/>
        <v>0</v>
      </c>
    </row>
    <row r="6" spans="1:15" x14ac:dyDescent="0.2">
      <c r="A6" s="199" t="e">
        <f>IF('Performance Framework '!#REF!&lt;&gt;"",'Performance Framework '!#REF!,"")</f>
        <v>#REF!</v>
      </c>
      <c r="B6" s="200" t="e">
        <f ca="1">INDIRECT(ADDRESS(MATCH(A6,CatOutcome!B:B,0),3,1,1,"CatOutcome"))</f>
        <v>#REF!</v>
      </c>
      <c r="C6" s="200" t="e">
        <f ca="1">INDIRECT(ADDRESS(MATCH(A6,CatOutcome!B:B,0),10,1,1,"CatOutcome"))</f>
        <v>#REF!</v>
      </c>
      <c r="D6" s="200" t="e">
        <f>IF('Performance Framework '!#REF!&lt;&gt;"",'Performance Framework '!#REF!,"")</f>
        <v>#REF!</v>
      </c>
      <c r="E6" s="200" t="e">
        <f>IF('Performance Framework '!#REF!&lt;&gt;"",'Performance Framework '!#REF!,"")</f>
        <v>#REF!</v>
      </c>
      <c r="F6" s="200" t="e">
        <f>IF('Performance Framework '!#REF!&lt;&gt;"",'Performance Framework '!#REF!,"")</f>
        <v>#REF!</v>
      </c>
      <c r="G6" s="200" t="e">
        <f>IF('Performance Framework '!#REF!&lt;&gt;"",'Performance Framework '!#REF!,"")</f>
        <v>#REF!</v>
      </c>
      <c r="H6" s="200">
        <f ca="1">IFERROR(INDIRECT(ADDRESS(MATCH(D6,CatIndDisaggrGrp!$A:$A,0),7,1,1,"CatIndDisaggrGrp")),0)</f>
        <v>0</v>
      </c>
      <c r="I6" s="200">
        <f ca="1">IFERROR(INDIRECT(ADDRESS(MATCH(E6,CatIndDisaggrGrp!$A:$A,0),7,1,1,"CatIndDisaggrGrp")),0)</f>
        <v>0</v>
      </c>
      <c r="J6" s="200">
        <f ca="1">IFERROR(INDIRECT(ADDRESS(MATCH(F6,CatIndDisaggrGrp!$A:$A,0),7,1,1,"CatIndDisaggrGrp")),0)</f>
        <v>0</v>
      </c>
      <c r="K6" s="200">
        <f ca="1">IFERROR(INDIRECT(ADDRESS(MATCH(G6,CatIndDisaggrGrp!$A:$A,0),7,1,1,"CatIndDisaggrGrp")),0)</f>
        <v>0</v>
      </c>
      <c r="L6" s="201">
        <f t="shared" ca="1" si="0"/>
        <v>0</v>
      </c>
    </row>
    <row r="7" spans="1:15" x14ac:dyDescent="0.2">
      <c r="A7" s="199" t="e">
        <f>IF('Performance Framework '!#REF!&lt;&gt;"",'Performance Framework '!#REF!,"")</f>
        <v>#REF!</v>
      </c>
      <c r="B7" s="200" t="e">
        <f ca="1">INDIRECT(ADDRESS(MATCH(A7,CatOutcome!B:B,0),3,1,1,"CatOutcome"))</f>
        <v>#REF!</v>
      </c>
      <c r="C7" s="200" t="e">
        <f ca="1">INDIRECT(ADDRESS(MATCH(A7,CatOutcome!B:B,0),10,1,1,"CatOutcome"))</f>
        <v>#REF!</v>
      </c>
      <c r="D7" s="200" t="e">
        <f>IF('Performance Framework '!#REF!&lt;&gt;"",'Performance Framework '!#REF!,"")</f>
        <v>#REF!</v>
      </c>
      <c r="E7" s="200" t="e">
        <f>IF('Performance Framework '!#REF!&lt;&gt;"",'Performance Framework '!#REF!,"")</f>
        <v>#REF!</v>
      </c>
      <c r="F7" s="200" t="e">
        <f>IF('Performance Framework '!#REF!&lt;&gt;"",'Performance Framework '!#REF!,"")</f>
        <v>#REF!</v>
      </c>
      <c r="G7" s="200" t="e">
        <f>IF('Performance Framework '!#REF!&lt;&gt;"",'Performance Framework '!#REF!,"")</f>
        <v>#REF!</v>
      </c>
      <c r="H7" s="200">
        <f ca="1">IFERROR(INDIRECT(ADDRESS(MATCH(D7,CatIndDisaggrGrp!$A:$A,0),7,1,1,"CatIndDisaggrGrp")),0)</f>
        <v>0</v>
      </c>
      <c r="I7" s="200">
        <f ca="1">IFERROR(INDIRECT(ADDRESS(MATCH(E7,CatIndDisaggrGrp!$A:$A,0),7,1,1,"CatIndDisaggrGrp")),0)</f>
        <v>0</v>
      </c>
      <c r="J7" s="200">
        <f ca="1">IFERROR(INDIRECT(ADDRESS(MATCH(F7,CatIndDisaggrGrp!$A:$A,0),7,1,1,"CatIndDisaggrGrp")),0)</f>
        <v>0</v>
      </c>
      <c r="K7" s="200">
        <f ca="1">IFERROR(INDIRECT(ADDRESS(MATCH(G7,CatIndDisaggrGrp!$A:$A,0),7,1,1,"CatIndDisaggrGrp")),0)</f>
        <v>0</v>
      </c>
      <c r="L7" s="201">
        <f t="shared" ca="1" si="0"/>
        <v>0</v>
      </c>
    </row>
    <row r="8" spans="1:15" x14ac:dyDescent="0.2">
      <c r="A8" s="199" t="e">
        <f>IF('Performance Framework '!#REF!&lt;&gt;"",'Performance Framework '!#REF!,"")</f>
        <v>#REF!</v>
      </c>
      <c r="B8" s="200" t="e">
        <f ca="1">INDIRECT(ADDRESS(MATCH(A8,CatOutcome!B:B,0),3,1,1,"CatOutcome"))</f>
        <v>#REF!</v>
      </c>
      <c r="C8" s="200" t="e">
        <f ca="1">INDIRECT(ADDRESS(MATCH(A8,CatOutcome!B:B,0),10,1,1,"CatOutcome"))</f>
        <v>#REF!</v>
      </c>
      <c r="D8" s="200" t="e">
        <f>IF('Performance Framework '!#REF!&lt;&gt;"",'Performance Framework '!#REF!,"")</f>
        <v>#REF!</v>
      </c>
      <c r="E8" s="200" t="e">
        <f>IF('Performance Framework '!#REF!&lt;&gt;"",'Performance Framework '!#REF!,"")</f>
        <v>#REF!</v>
      </c>
      <c r="F8" s="200" t="e">
        <f>IF('Performance Framework '!#REF!&lt;&gt;"",'Performance Framework '!#REF!,"")</f>
        <v>#REF!</v>
      </c>
      <c r="G8" s="200" t="e">
        <f>IF('Performance Framework '!#REF!&lt;&gt;"",'Performance Framework '!#REF!,"")</f>
        <v>#REF!</v>
      </c>
      <c r="H8" s="200">
        <f ca="1">IFERROR(INDIRECT(ADDRESS(MATCH(D8,CatIndDisaggrGrp!$A:$A,0),7,1,1,"CatIndDisaggrGrp")),0)</f>
        <v>0</v>
      </c>
      <c r="I8" s="200">
        <f ca="1">IFERROR(INDIRECT(ADDRESS(MATCH(E8,CatIndDisaggrGrp!$A:$A,0),7,1,1,"CatIndDisaggrGrp")),0)</f>
        <v>0</v>
      </c>
      <c r="J8" s="200">
        <f ca="1">IFERROR(INDIRECT(ADDRESS(MATCH(F8,CatIndDisaggrGrp!$A:$A,0),7,1,1,"CatIndDisaggrGrp")),0)</f>
        <v>0</v>
      </c>
      <c r="K8" s="200">
        <f ca="1">IFERROR(INDIRECT(ADDRESS(MATCH(G8,CatIndDisaggrGrp!$A:$A,0),7,1,1,"CatIndDisaggrGrp")),0)</f>
        <v>0</v>
      </c>
      <c r="L8" s="201">
        <f t="shared" ca="1" si="0"/>
        <v>0</v>
      </c>
    </row>
    <row r="9" spans="1:15" x14ac:dyDescent="0.2">
      <c r="A9" s="199" t="e">
        <f>IF('Performance Framework '!#REF!&lt;&gt;"",'Performance Framework '!#REF!,"")</f>
        <v>#REF!</v>
      </c>
      <c r="B9" s="200" t="e">
        <f ca="1">INDIRECT(ADDRESS(MATCH(A9,CatOutcome!B:B,0),3,1,1,"CatOutcome"))</f>
        <v>#REF!</v>
      </c>
      <c r="C9" s="200" t="e">
        <f ca="1">INDIRECT(ADDRESS(MATCH(A9,CatOutcome!B:B,0),10,1,1,"CatOutcome"))</f>
        <v>#REF!</v>
      </c>
      <c r="D9" s="200" t="e">
        <f>IF('Performance Framework '!#REF!&lt;&gt;"",'Performance Framework '!#REF!,"")</f>
        <v>#REF!</v>
      </c>
      <c r="E9" s="200" t="e">
        <f>IF('Performance Framework '!#REF!&lt;&gt;"",'Performance Framework '!#REF!,"")</f>
        <v>#REF!</v>
      </c>
      <c r="F9" s="200" t="e">
        <f>IF('Performance Framework '!#REF!&lt;&gt;"",'Performance Framework '!#REF!,"")</f>
        <v>#REF!</v>
      </c>
      <c r="G9" s="200" t="e">
        <f>IF('Performance Framework '!#REF!&lt;&gt;"",'Performance Framework '!#REF!,"")</f>
        <v>#REF!</v>
      </c>
      <c r="H9" s="200">
        <f ca="1">IFERROR(INDIRECT(ADDRESS(MATCH(D9,CatIndDisaggrGrp!$A:$A,0),7,1,1,"CatIndDisaggrGrp")),0)</f>
        <v>0</v>
      </c>
      <c r="I9" s="200">
        <f ca="1">IFERROR(INDIRECT(ADDRESS(MATCH(E9,CatIndDisaggrGrp!$A:$A,0),7,1,1,"CatIndDisaggrGrp")),0)</f>
        <v>0</v>
      </c>
      <c r="J9" s="200">
        <f ca="1">IFERROR(INDIRECT(ADDRESS(MATCH(F9,CatIndDisaggrGrp!$A:$A,0),7,1,1,"CatIndDisaggrGrp")),0)</f>
        <v>0</v>
      </c>
      <c r="K9" s="200">
        <f ca="1">IFERROR(INDIRECT(ADDRESS(MATCH(G9,CatIndDisaggrGrp!$A:$A,0),7,1,1,"CatIndDisaggrGrp")),0)</f>
        <v>0</v>
      </c>
      <c r="L9" s="201">
        <f t="shared" ca="1" si="0"/>
        <v>0</v>
      </c>
    </row>
    <row r="10" spans="1:15" x14ac:dyDescent="0.2">
      <c r="A10" s="199" t="e">
        <f>IF('Performance Framework '!#REF!&lt;&gt;"",'Performance Framework '!#REF!,"")</f>
        <v>#REF!</v>
      </c>
      <c r="B10" s="200" t="e">
        <f ca="1">INDIRECT(ADDRESS(MATCH(A10,CatOutcome!B:B,0),3,1,1,"CatOutcome"))</f>
        <v>#REF!</v>
      </c>
      <c r="C10" s="200" t="e">
        <f ca="1">INDIRECT(ADDRESS(MATCH(A10,CatOutcome!B:B,0),10,1,1,"CatOutcome"))</f>
        <v>#REF!</v>
      </c>
      <c r="D10" s="200" t="e">
        <f>IF('Performance Framework '!#REF!&lt;&gt;"",'Performance Framework '!#REF!,"")</f>
        <v>#REF!</v>
      </c>
      <c r="E10" s="200" t="e">
        <f>IF('Performance Framework '!#REF!&lt;&gt;"",'Performance Framework '!#REF!,"")</f>
        <v>#REF!</v>
      </c>
      <c r="F10" s="200" t="e">
        <f>IF('Performance Framework '!#REF!&lt;&gt;"",'Performance Framework '!#REF!,"")</f>
        <v>#REF!</v>
      </c>
      <c r="G10" s="200" t="e">
        <f>IF('Performance Framework '!#REF!&lt;&gt;"",'Performance Framework '!#REF!,"")</f>
        <v>#REF!</v>
      </c>
      <c r="H10" s="200">
        <f ca="1">IFERROR(INDIRECT(ADDRESS(MATCH(D10,CatIndDisaggrGrp!$A:$A,0),7,1,1,"CatIndDisaggrGrp")),0)</f>
        <v>0</v>
      </c>
      <c r="I10" s="200">
        <f ca="1">IFERROR(INDIRECT(ADDRESS(MATCH(E10,CatIndDisaggrGrp!$A:$A,0),7,1,1,"CatIndDisaggrGrp")),0)</f>
        <v>0</v>
      </c>
      <c r="J10" s="200">
        <f ca="1">IFERROR(INDIRECT(ADDRESS(MATCH(F10,CatIndDisaggrGrp!$A:$A,0),7,1,1,"CatIndDisaggrGrp")),0)</f>
        <v>0</v>
      </c>
      <c r="K10" s="200">
        <f ca="1">IFERROR(INDIRECT(ADDRESS(MATCH(G10,CatIndDisaggrGrp!$A:$A,0),7,1,1,"CatIndDisaggrGrp")),0)</f>
        <v>0</v>
      </c>
      <c r="L10" s="201">
        <f t="shared" ca="1" si="0"/>
        <v>0</v>
      </c>
    </row>
    <row r="11" spans="1:15" x14ac:dyDescent="0.2">
      <c r="A11" s="199" t="e">
        <f>IF('Performance Framework '!#REF!&lt;&gt;"",'Performance Framework '!#REF!,"")</f>
        <v>#REF!</v>
      </c>
      <c r="B11" s="200" t="e">
        <f ca="1">INDIRECT(ADDRESS(MATCH(A11,CatOutcome!B:B,0),3,1,1,"CatOutcome"))</f>
        <v>#REF!</v>
      </c>
      <c r="C11" s="200" t="e">
        <f ca="1">INDIRECT(ADDRESS(MATCH(A11,CatOutcome!B:B,0),10,1,1,"CatOutcome"))</f>
        <v>#REF!</v>
      </c>
      <c r="D11" s="200" t="e">
        <f>IF('Performance Framework '!#REF!&lt;&gt;"",'Performance Framework '!#REF!,"")</f>
        <v>#REF!</v>
      </c>
      <c r="E11" s="200" t="e">
        <f>IF('Performance Framework '!#REF!&lt;&gt;"",'Performance Framework '!#REF!,"")</f>
        <v>#REF!</v>
      </c>
      <c r="F11" s="200" t="e">
        <f>IF('Performance Framework '!#REF!&lt;&gt;"",'Performance Framework '!#REF!,"")</f>
        <v>#REF!</v>
      </c>
      <c r="G11" s="200" t="e">
        <f>IF('Performance Framework '!#REF!&lt;&gt;"",'Performance Framework '!#REF!,"")</f>
        <v>#REF!</v>
      </c>
      <c r="H11" s="200">
        <f ca="1">IFERROR(INDIRECT(ADDRESS(MATCH(D11,CatIndDisaggrGrp!$A:$A,0),7,1,1,"CatIndDisaggrGrp")),0)</f>
        <v>0</v>
      </c>
      <c r="I11" s="200">
        <f ca="1">IFERROR(INDIRECT(ADDRESS(MATCH(E11,CatIndDisaggrGrp!$A:$A,0),7,1,1,"CatIndDisaggrGrp")),0)</f>
        <v>0</v>
      </c>
      <c r="J11" s="200">
        <f ca="1">IFERROR(INDIRECT(ADDRESS(MATCH(F11,CatIndDisaggrGrp!$A:$A,0),7,1,1,"CatIndDisaggrGrp")),0)</f>
        <v>0</v>
      </c>
      <c r="K11" s="200">
        <f ca="1">IFERROR(INDIRECT(ADDRESS(MATCH(G11,CatIndDisaggrGrp!$A:$A,0),7,1,1,"CatIndDisaggrGrp")),0)</f>
        <v>0</v>
      </c>
      <c r="L11" s="201">
        <f t="shared" ca="1" si="0"/>
        <v>0</v>
      </c>
    </row>
    <row r="12" spans="1:15" x14ac:dyDescent="0.2">
      <c r="A12" s="199" t="e">
        <f>IF('Performance Framework '!#REF!&lt;&gt;"",'Performance Framework '!#REF!,"")</f>
        <v>#REF!</v>
      </c>
      <c r="B12" s="200" t="e">
        <f ca="1">INDIRECT(ADDRESS(MATCH(A12,CatOutcome!B:B,0),3,1,1,"CatOutcome"))</f>
        <v>#REF!</v>
      </c>
      <c r="C12" s="200" t="e">
        <f ca="1">INDIRECT(ADDRESS(MATCH(A12,CatOutcome!B:B,0),10,1,1,"CatOutcome"))</f>
        <v>#REF!</v>
      </c>
      <c r="D12" s="200" t="e">
        <f>IF('Performance Framework '!#REF!&lt;&gt;"",'Performance Framework '!#REF!,"")</f>
        <v>#REF!</v>
      </c>
      <c r="E12" s="200" t="e">
        <f>IF('Performance Framework '!#REF!&lt;&gt;"",'Performance Framework '!#REF!,"")</f>
        <v>#REF!</v>
      </c>
      <c r="F12" s="200" t="e">
        <f>IF('Performance Framework '!#REF!&lt;&gt;"",'Performance Framework '!#REF!,"")</f>
        <v>#REF!</v>
      </c>
      <c r="G12" s="200" t="e">
        <f>IF('Performance Framework '!#REF!&lt;&gt;"",'Performance Framework '!#REF!,"")</f>
        <v>#REF!</v>
      </c>
      <c r="H12" s="200">
        <f ca="1">IFERROR(INDIRECT(ADDRESS(MATCH(D12,CatIndDisaggrGrp!$A:$A,0),7,1,1,"CatIndDisaggrGrp")),0)</f>
        <v>0</v>
      </c>
      <c r="I12" s="200">
        <f ca="1">IFERROR(INDIRECT(ADDRESS(MATCH(E12,CatIndDisaggrGrp!$A:$A,0),7,1,1,"CatIndDisaggrGrp")),0)</f>
        <v>0</v>
      </c>
      <c r="J12" s="200">
        <f ca="1">IFERROR(INDIRECT(ADDRESS(MATCH(F12,CatIndDisaggrGrp!$A:$A,0),7,1,1,"CatIndDisaggrGrp")),0)</f>
        <v>0</v>
      </c>
      <c r="K12" s="200">
        <f ca="1">IFERROR(INDIRECT(ADDRESS(MATCH(G12,CatIndDisaggrGrp!$A:$A,0),7,1,1,"CatIndDisaggrGrp")),0)</f>
        <v>0</v>
      </c>
      <c r="L12" s="201">
        <f t="shared" ca="1" si="0"/>
        <v>0</v>
      </c>
    </row>
    <row r="13" spans="1:15" x14ac:dyDescent="0.2">
      <c r="A13" s="203" t="e">
        <f>IF('Performance Framework '!#REF!&lt;&gt;"",'Performance Framework '!#REF!,"")</f>
        <v>#REF!</v>
      </c>
      <c r="B13" s="204" t="e">
        <f ca="1">INDIRECT(ADDRESS(MATCH(A13,CatOutcome!B:B,0),3,1,1,"CatOutcome"))</f>
        <v>#REF!</v>
      </c>
      <c r="C13" s="204" t="e">
        <f ca="1">INDIRECT(ADDRESS(MATCH(A13,CatOutcome!B:B,0),10,1,1,"CatOutcome"))</f>
        <v>#REF!</v>
      </c>
      <c r="D13" s="204" t="e">
        <f>IF('Performance Framework '!#REF!&lt;&gt;"",'Performance Framework '!#REF!,"")</f>
        <v>#REF!</v>
      </c>
      <c r="E13" s="204" t="e">
        <f>IF('Performance Framework '!#REF!&lt;&gt;"",'Performance Framework '!#REF!,"")</f>
        <v>#REF!</v>
      </c>
      <c r="F13" s="204" t="e">
        <f>IF('Performance Framework '!#REF!&lt;&gt;"",'Performance Framework '!#REF!,"")</f>
        <v>#REF!</v>
      </c>
      <c r="G13" s="204" t="e">
        <f>IF('Performance Framework '!#REF!&lt;&gt;"",'Performance Framework '!#REF!,"")</f>
        <v>#REF!</v>
      </c>
      <c r="H13" s="204">
        <f ca="1">IFERROR(INDIRECT(ADDRESS(MATCH(D13,CatIndDisaggrGrp!$A:$A,0),7,1,1,"CatIndDisaggrGrp")),0)</f>
        <v>0</v>
      </c>
      <c r="I13" s="204">
        <f ca="1">IFERROR(INDIRECT(ADDRESS(MATCH(E13,CatIndDisaggrGrp!$A:$A,0),7,1,1,"CatIndDisaggrGrp")),0)</f>
        <v>0</v>
      </c>
      <c r="J13" s="204">
        <f ca="1">IFERROR(INDIRECT(ADDRESS(MATCH(F13,CatIndDisaggrGrp!$A:$A,0),7,1,1,"CatIndDisaggrGrp")),0)</f>
        <v>0</v>
      </c>
      <c r="K13" s="204">
        <f ca="1">IFERROR(INDIRECT(ADDRESS(MATCH(G13,CatIndDisaggrGrp!$A:$A,0),7,1,1,"CatIndDisaggrGrp")),0)</f>
        <v>0</v>
      </c>
      <c r="L13" s="205">
        <f t="shared" ca="1" si="0"/>
        <v>0</v>
      </c>
    </row>
    <row r="18" spans="1:11" x14ac:dyDescent="0.2">
      <c r="A18" s="196"/>
      <c r="B18" s="196"/>
      <c r="C18" s="196"/>
      <c r="D18" s="196"/>
      <c r="E18" s="196"/>
    </row>
    <row r="19" spans="1:11" x14ac:dyDescent="0.2">
      <c r="A19" s="196"/>
      <c r="B19" s="196"/>
      <c r="C19" s="196"/>
      <c r="D19" s="196"/>
      <c r="E19" s="196"/>
    </row>
    <row r="20" spans="1:11" ht="51" x14ac:dyDescent="0.2">
      <c r="A20" s="242" t="s">
        <v>4077</v>
      </c>
      <c r="B20" s="242" t="s">
        <v>4078</v>
      </c>
      <c r="C20" s="242" t="s">
        <v>4074</v>
      </c>
      <c r="D20" s="242" t="s">
        <v>4079</v>
      </c>
      <c r="E20" s="242" t="s">
        <v>4082</v>
      </c>
      <c r="F20" s="242" t="s">
        <v>4080</v>
      </c>
      <c r="G20" s="242" t="s">
        <v>4081</v>
      </c>
      <c r="H20" s="242" t="s">
        <v>11</v>
      </c>
      <c r="I20" s="242" t="s">
        <v>4075</v>
      </c>
      <c r="J20" s="242" t="s">
        <v>3669</v>
      </c>
      <c r="K20" s="242" t="s">
        <v>4076</v>
      </c>
    </row>
    <row r="21" spans="1:11" x14ac:dyDescent="0.2">
      <c r="A21" s="237" t="str">
        <f ca="1">IF((IFERROR(MATCH(TRUE,INDEX(L3:L13&lt;&gt;0,),0),""))&lt;&gt;"",(IFERROR(MATCH(TRUE,INDEX(L3:L13&lt;&gt;0,),0),"")),"")</f>
        <v/>
      </c>
      <c r="B21" s="238" t="str">
        <f t="shared" ref="B21:B45" ca="1" si="1">IF(A21&lt;&gt;"",INDEX($L$3:$L$13,A21,1),"")</f>
        <v/>
      </c>
      <c r="C21" s="238" t="str">
        <f ca="1">IF(B21&lt;&gt;"",IF(A21&lt;&gt;A20,1,C20+1),"")</f>
        <v/>
      </c>
      <c r="D21" s="238" t="str">
        <f ca="1">IF(A21&lt;&gt;"",IF(A21&lt;&gt;A20,1,D20+1),"")</f>
        <v/>
      </c>
      <c r="E21" s="239" t="str">
        <f ca="1">A21&amp;D21</f>
        <v/>
      </c>
      <c r="F21" s="238" t="str">
        <f t="shared" ref="F21:F45" ca="1" si="2">IF(A21&lt;&gt;"",INDEX($H$3:$K$13,A21,D21),"")</f>
        <v/>
      </c>
      <c r="G21" s="238" t="str">
        <f ca="1">IF(A21&lt;&gt;"",IF(E21&lt;&gt;E20,1,G20+1),"")</f>
        <v/>
      </c>
      <c r="H21" s="238" t="str">
        <f t="shared" ref="H21:H45" ca="1" si="3">IF(A21&lt;&gt;"",INDEX($B$3:$B$13,A21,1),"")</f>
        <v/>
      </c>
      <c r="I21" s="238" t="str">
        <f t="shared" ref="I21:I45" ca="1" si="4">IF(A21&lt;&gt;"",INDEX($D$3:$G$13,A21,D21),"")</f>
        <v/>
      </c>
      <c r="J21" s="238" t="str">
        <f ca="1">IF(A21&lt;&gt;"",INDIRECT(ADDRESS(MATCH(I21,CatIndDisaggrGrp!$A:$A,0),2,1,1,"CatIndDisaggrGrp")),"")</f>
        <v/>
      </c>
      <c r="K21" s="240" t="str">
        <f ca="1">IF(A21&lt;&gt;"",INDEX(CatIndDisaggrGrpValues!A:D,MATCH(DisaggOutcome!I21,CatIndDisaggrGrpValues!A:A,0)+DisaggOutcome!G21-1,4),"")</f>
        <v/>
      </c>
    </row>
    <row r="22" spans="1:11" x14ac:dyDescent="0.2">
      <c r="A22" s="199" t="str">
        <f ca="1">IF(B21=C21,IF((IFERROR(MATCH(TRUE,INDEX(OFFSET($L$3,A21,0,1,1):$L$13&lt;&gt;0,),0),""))&lt;&gt;"",(IFERROR(MATCH(TRUE,INDEX(OFFSET($L$3,A21,0,1,1):$L$13&lt;&gt;0,),0),""))+A21,""),A21)</f>
        <v/>
      </c>
      <c r="B22" s="200" t="str">
        <f t="shared" ca="1" si="1"/>
        <v/>
      </c>
      <c r="C22" s="200" t="str">
        <f t="shared" ref="C22:C50" ca="1" si="5">IF(B22&lt;&gt;"",IF(A22&lt;&gt;A21,1,C21+1),"")</f>
        <v/>
      </c>
      <c r="D22" s="200" t="str">
        <f t="shared" ref="D22:D45" ca="1" si="6">IF(A22&lt;&gt;"",IF(A22&lt;&gt;A21,1,IF(G21&lt;&gt;F21,D21,D21+1)),"")</f>
        <v/>
      </c>
      <c r="E22" s="175" t="str">
        <f t="shared" ref="E22:E50" ca="1" si="7">A22&amp;D22</f>
        <v/>
      </c>
      <c r="F22" s="200" t="str">
        <f t="shared" ca="1" si="2"/>
        <v/>
      </c>
      <c r="G22" s="200" t="str">
        <f t="shared" ref="G22:G50" ca="1" si="8">IF(A22&lt;&gt;"",IF(E22&lt;&gt;E21,1,G21+1),"")</f>
        <v/>
      </c>
      <c r="H22" s="200" t="str">
        <f t="shared" ca="1" si="3"/>
        <v/>
      </c>
      <c r="I22" s="200" t="str">
        <f t="shared" ca="1" si="4"/>
        <v/>
      </c>
      <c r="J22" s="200" t="str">
        <f ca="1">IF(A22&lt;&gt;"",INDIRECT(ADDRESS(MATCH(I22,CatIndDisaggrGrp!$A:$A,0),2,1,1,"CatIndDisaggrGrp")),"")</f>
        <v/>
      </c>
      <c r="K22" s="201" t="str">
        <f ca="1">IF(A22&lt;&gt;"",INDEX(CatIndDisaggrGrpValues!A:D,MATCH(DisaggOutcome!I22,CatIndDisaggrGrpValues!A:A,0)+DisaggOutcome!G22-1,4),"")</f>
        <v/>
      </c>
    </row>
    <row r="23" spans="1:11" x14ac:dyDescent="0.2">
      <c r="A23" s="199" t="str">
        <f ca="1">IF(B22=C22,IF((IFERROR(MATCH(TRUE,INDEX(OFFSET($L$3,A22,0,1,1):$L$13&lt;&gt;0,),0),""))&lt;&gt;"",(IFERROR(MATCH(TRUE,INDEX(OFFSET($L$3,A22,0,1,1):$L$13&lt;&gt;0,),0),""))+A22,""),A22)</f>
        <v/>
      </c>
      <c r="B23" s="200" t="str">
        <f t="shared" ca="1" si="1"/>
        <v/>
      </c>
      <c r="C23" s="200" t="str">
        <f t="shared" ca="1" si="5"/>
        <v/>
      </c>
      <c r="D23" s="200" t="str">
        <f t="shared" ca="1" si="6"/>
        <v/>
      </c>
      <c r="E23" s="175" t="str">
        <f t="shared" ca="1" si="7"/>
        <v/>
      </c>
      <c r="F23" s="200" t="str">
        <f t="shared" ca="1" si="2"/>
        <v/>
      </c>
      <c r="G23" s="200" t="str">
        <f t="shared" ca="1" si="8"/>
        <v/>
      </c>
      <c r="H23" s="200" t="str">
        <f t="shared" ca="1" si="3"/>
        <v/>
      </c>
      <c r="I23" s="200" t="str">
        <f t="shared" ca="1" si="4"/>
        <v/>
      </c>
      <c r="J23" s="200" t="str">
        <f ca="1">IF(A23&lt;&gt;"",INDIRECT(ADDRESS(MATCH(I23,CatIndDisaggrGrp!$A:$A,0),2,1,1,"CatIndDisaggrGrp")),"")</f>
        <v/>
      </c>
      <c r="K23" s="201" t="str">
        <f ca="1">IF(A23&lt;&gt;"",INDEX(CatIndDisaggrGrpValues!A:D,MATCH(DisaggOutcome!I23,CatIndDisaggrGrpValues!A:A,0)+DisaggOutcome!G23-1,4),"")</f>
        <v/>
      </c>
    </row>
    <row r="24" spans="1:11" x14ac:dyDescent="0.2">
      <c r="A24" s="199" t="str">
        <f ca="1">IF(B23=C23,IF((IFERROR(MATCH(TRUE,INDEX(OFFSET($L$3,A23,0,1,1):$L$13&lt;&gt;0,),0),""))&lt;&gt;"",(IFERROR(MATCH(TRUE,INDEX(OFFSET($L$3,A23,0,1,1):$L$13&lt;&gt;0,),0),""))+A23,""),A23)</f>
        <v/>
      </c>
      <c r="B24" s="200" t="str">
        <f t="shared" ca="1" si="1"/>
        <v/>
      </c>
      <c r="C24" s="200" t="str">
        <f t="shared" ca="1" si="5"/>
        <v/>
      </c>
      <c r="D24" s="200" t="str">
        <f t="shared" ca="1" si="6"/>
        <v/>
      </c>
      <c r="E24" s="175" t="str">
        <f t="shared" ca="1" si="7"/>
        <v/>
      </c>
      <c r="F24" s="200" t="str">
        <f t="shared" ca="1" si="2"/>
        <v/>
      </c>
      <c r="G24" s="200" t="str">
        <f t="shared" ca="1" si="8"/>
        <v/>
      </c>
      <c r="H24" s="200" t="str">
        <f t="shared" ca="1" si="3"/>
        <v/>
      </c>
      <c r="I24" s="200" t="str">
        <f t="shared" ca="1" si="4"/>
        <v/>
      </c>
      <c r="J24" s="200" t="str">
        <f ca="1">IF(A24&lt;&gt;"",INDIRECT(ADDRESS(MATCH(I24,CatIndDisaggrGrp!$A:$A,0),2,1,1,"CatIndDisaggrGrp")),"")</f>
        <v/>
      </c>
      <c r="K24" s="201" t="str">
        <f ca="1">IF(A24&lt;&gt;"",INDEX(CatIndDisaggrGrpValues!A:D,MATCH(DisaggOutcome!I24,CatIndDisaggrGrpValues!A:A,0)+DisaggOutcome!G24-1,4),"")</f>
        <v/>
      </c>
    </row>
    <row r="25" spans="1:11" x14ac:dyDescent="0.2">
      <c r="A25" s="199" t="str">
        <f ca="1">IF(B24=C24,IF((IFERROR(MATCH(TRUE,INDEX(OFFSET($L$3,A24,0,1,1):$L$13&lt;&gt;0,),0),""))&lt;&gt;"",(IFERROR(MATCH(TRUE,INDEX(OFFSET($L$3,A24,0,1,1):$L$13&lt;&gt;0,),0),""))+A24,""),A24)</f>
        <v/>
      </c>
      <c r="B25" s="200" t="str">
        <f t="shared" ca="1" si="1"/>
        <v/>
      </c>
      <c r="C25" s="200" t="str">
        <f t="shared" ca="1" si="5"/>
        <v/>
      </c>
      <c r="D25" s="200" t="str">
        <f t="shared" ca="1" si="6"/>
        <v/>
      </c>
      <c r="E25" s="175" t="str">
        <f t="shared" ca="1" si="7"/>
        <v/>
      </c>
      <c r="F25" s="200" t="str">
        <f t="shared" ca="1" si="2"/>
        <v/>
      </c>
      <c r="G25" s="200" t="str">
        <f t="shared" ca="1" si="8"/>
        <v/>
      </c>
      <c r="H25" s="200" t="str">
        <f t="shared" ca="1" si="3"/>
        <v/>
      </c>
      <c r="I25" s="200" t="str">
        <f t="shared" ca="1" si="4"/>
        <v/>
      </c>
      <c r="J25" s="200" t="str">
        <f ca="1">IF(A25&lt;&gt;"",INDIRECT(ADDRESS(MATCH(I25,CatIndDisaggrGrp!$A:$A,0),2,1,1,"CatIndDisaggrGrp")),"")</f>
        <v/>
      </c>
      <c r="K25" s="201" t="str">
        <f ca="1">IF(A25&lt;&gt;"",INDEX(CatIndDisaggrGrpValues!A:D,MATCH(DisaggOutcome!I25,CatIndDisaggrGrpValues!A:A,0)+DisaggOutcome!G25-1,4),"")</f>
        <v/>
      </c>
    </row>
    <row r="26" spans="1:11" x14ac:dyDescent="0.2">
      <c r="A26" s="199" t="str">
        <f ca="1">IF(B25=C25,IF((IFERROR(MATCH(TRUE,INDEX(OFFSET($L$3,A25,0,1,1):$L$13&lt;&gt;0,),0),""))&lt;&gt;"",(IFERROR(MATCH(TRUE,INDEX(OFFSET($L$3,A25,0,1,1):$L$13&lt;&gt;0,),0),""))+A25,""),A25)</f>
        <v/>
      </c>
      <c r="B26" s="200" t="str">
        <f t="shared" ca="1" si="1"/>
        <v/>
      </c>
      <c r="C26" s="200" t="str">
        <f t="shared" ca="1" si="5"/>
        <v/>
      </c>
      <c r="D26" s="200" t="str">
        <f t="shared" ca="1" si="6"/>
        <v/>
      </c>
      <c r="E26" s="175" t="str">
        <f t="shared" ca="1" si="7"/>
        <v/>
      </c>
      <c r="F26" s="200" t="str">
        <f t="shared" ca="1" si="2"/>
        <v/>
      </c>
      <c r="G26" s="200" t="str">
        <f t="shared" ca="1" si="8"/>
        <v/>
      </c>
      <c r="H26" s="200" t="str">
        <f t="shared" ca="1" si="3"/>
        <v/>
      </c>
      <c r="I26" s="200" t="str">
        <f t="shared" ca="1" si="4"/>
        <v/>
      </c>
      <c r="J26" s="200" t="str">
        <f ca="1">IF(A26&lt;&gt;"",INDIRECT(ADDRESS(MATCH(I26,CatIndDisaggrGrp!$A:$A,0),2,1,1,"CatIndDisaggrGrp")),"")</f>
        <v/>
      </c>
      <c r="K26" s="201" t="str">
        <f ca="1">IF(A26&lt;&gt;"",INDEX(CatIndDisaggrGrpValues!A:D,MATCH(DisaggOutcome!I26,CatIndDisaggrGrpValues!A:A,0)+DisaggOutcome!G26-1,4),"")</f>
        <v/>
      </c>
    </row>
    <row r="27" spans="1:11" x14ac:dyDescent="0.2">
      <c r="A27" s="199" t="str">
        <f ca="1">IF(B26=C26,IF((IFERROR(MATCH(TRUE,INDEX(OFFSET($L$3,A26,0,1,1):$L$13&lt;&gt;0,),0),""))&lt;&gt;"",(IFERROR(MATCH(TRUE,INDEX(OFFSET($L$3,A26,0,1,1):$L$13&lt;&gt;0,),0),""))+A26,""),A26)</f>
        <v/>
      </c>
      <c r="B27" s="200" t="str">
        <f t="shared" ca="1" si="1"/>
        <v/>
      </c>
      <c r="C27" s="200" t="str">
        <f t="shared" ca="1" si="5"/>
        <v/>
      </c>
      <c r="D27" s="200" t="str">
        <f t="shared" ca="1" si="6"/>
        <v/>
      </c>
      <c r="E27" s="175" t="str">
        <f t="shared" ca="1" si="7"/>
        <v/>
      </c>
      <c r="F27" s="200" t="str">
        <f t="shared" ca="1" si="2"/>
        <v/>
      </c>
      <c r="G27" s="200" t="str">
        <f t="shared" ca="1" si="8"/>
        <v/>
      </c>
      <c r="H27" s="200" t="str">
        <f t="shared" ca="1" si="3"/>
        <v/>
      </c>
      <c r="I27" s="200" t="str">
        <f t="shared" ca="1" si="4"/>
        <v/>
      </c>
      <c r="J27" s="200" t="str">
        <f ca="1">IF(A27&lt;&gt;"",INDIRECT(ADDRESS(MATCH(I27,CatIndDisaggrGrp!$A:$A,0),2,1,1,"CatIndDisaggrGrp")),"")</f>
        <v/>
      </c>
      <c r="K27" s="201" t="str">
        <f ca="1">IF(A27&lt;&gt;"",INDEX(CatIndDisaggrGrpValues!A:D,MATCH(DisaggOutcome!I27,CatIndDisaggrGrpValues!A:A,0)+DisaggOutcome!G27-1,4),"")</f>
        <v/>
      </c>
    </row>
    <row r="28" spans="1:11" x14ac:dyDescent="0.2">
      <c r="A28" s="199" t="str">
        <f ca="1">IF(B27=C27,IF((IFERROR(MATCH(TRUE,INDEX(OFFSET($L$3,A27,0,1,1):$L$13&lt;&gt;0,),0),""))&lt;&gt;"",(IFERROR(MATCH(TRUE,INDEX(OFFSET($L$3,A27,0,1,1):$L$13&lt;&gt;0,),0),""))+A27,""),A27)</f>
        <v/>
      </c>
      <c r="B28" s="200" t="str">
        <f t="shared" ca="1" si="1"/>
        <v/>
      </c>
      <c r="C28" s="200" t="str">
        <f t="shared" ca="1" si="5"/>
        <v/>
      </c>
      <c r="D28" s="200" t="str">
        <f t="shared" ca="1" si="6"/>
        <v/>
      </c>
      <c r="E28" s="175" t="str">
        <f t="shared" ca="1" si="7"/>
        <v/>
      </c>
      <c r="F28" s="200" t="str">
        <f t="shared" ca="1" si="2"/>
        <v/>
      </c>
      <c r="G28" s="200" t="str">
        <f t="shared" ca="1" si="8"/>
        <v/>
      </c>
      <c r="H28" s="200" t="str">
        <f t="shared" ca="1" si="3"/>
        <v/>
      </c>
      <c r="I28" s="200" t="str">
        <f t="shared" ca="1" si="4"/>
        <v/>
      </c>
      <c r="J28" s="200" t="str">
        <f ca="1">IF(A28&lt;&gt;"",INDIRECT(ADDRESS(MATCH(I28,CatIndDisaggrGrp!$A:$A,0),2,1,1,"CatIndDisaggrGrp")),"")</f>
        <v/>
      </c>
      <c r="K28" s="201" t="str">
        <f ca="1">IF(A28&lt;&gt;"",INDEX(CatIndDisaggrGrpValues!A:D,MATCH(DisaggOutcome!I28,CatIndDisaggrGrpValues!A:A,0)+DisaggOutcome!G28-1,4),"")</f>
        <v/>
      </c>
    </row>
    <row r="29" spans="1:11" x14ac:dyDescent="0.2">
      <c r="A29" s="199" t="str">
        <f ca="1">IF(B28=C28,IF((IFERROR(MATCH(TRUE,INDEX(OFFSET($L$3,A28,0,1,1):$L$13&lt;&gt;0,),0),""))&lt;&gt;"",(IFERROR(MATCH(TRUE,INDEX(OFFSET($L$3,A28,0,1,1):$L$13&lt;&gt;0,),0),""))+A28,""),A28)</f>
        <v/>
      </c>
      <c r="B29" s="200" t="str">
        <f t="shared" ca="1" si="1"/>
        <v/>
      </c>
      <c r="C29" s="200" t="str">
        <f t="shared" ca="1" si="5"/>
        <v/>
      </c>
      <c r="D29" s="200" t="str">
        <f t="shared" ca="1" si="6"/>
        <v/>
      </c>
      <c r="E29" s="175" t="str">
        <f t="shared" ca="1" si="7"/>
        <v/>
      </c>
      <c r="F29" s="200" t="str">
        <f t="shared" ca="1" si="2"/>
        <v/>
      </c>
      <c r="G29" s="200" t="str">
        <f t="shared" ca="1" si="8"/>
        <v/>
      </c>
      <c r="H29" s="200" t="str">
        <f t="shared" ca="1" si="3"/>
        <v/>
      </c>
      <c r="I29" s="200" t="str">
        <f t="shared" ca="1" si="4"/>
        <v/>
      </c>
      <c r="J29" s="200" t="str">
        <f ca="1">IF(A29&lt;&gt;"",INDIRECT(ADDRESS(MATCH(I29,CatIndDisaggrGrp!$A:$A,0),2,1,1,"CatIndDisaggrGrp")),"")</f>
        <v/>
      </c>
      <c r="K29" s="201" t="str">
        <f ca="1">IF(A29&lt;&gt;"",INDEX(CatIndDisaggrGrpValues!A:D,MATCH(DisaggOutcome!I29,CatIndDisaggrGrpValues!A:A,0)+DisaggOutcome!G29-1,4),"")</f>
        <v/>
      </c>
    </row>
    <row r="30" spans="1:11" x14ac:dyDescent="0.2">
      <c r="A30" s="199" t="str">
        <f ca="1">IF(B29=C29,IF((IFERROR(MATCH(TRUE,INDEX(OFFSET($L$3,A29,0,1,1):$L$13&lt;&gt;0,),0),""))&lt;&gt;"",(IFERROR(MATCH(TRUE,INDEX(OFFSET($L$3,A29,0,1,1):$L$13&lt;&gt;0,),0),""))+A29,""),A29)</f>
        <v/>
      </c>
      <c r="B30" s="200" t="str">
        <f t="shared" ca="1" si="1"/>
        <v/>
      </c>
      <c r="C30" s="200" t="str">
        <f t="shared" ca="1" si="5"/>
        <v/>
      </c>
      <c r="D30" s="200" t="str">
        <f t="shared" ca="1" si="6"/>
        <v/>
      </c>
      <c r="E30" s="175" t="str">
        <f t="shared" ca="1" si="7"/>
        <v/>
      </c>
      <c r="F30" s="200" t="str">
        <f t="shared" ca="1" si="2"/>
        <v/>
      </c>
      <c r="G30" s="200" t="str">
        <f t="shared" ca="1" si="8"/>
        <v/>
      </c>
      <c r="H30" s="200" t="str">
        <f t="shared" ca="1" si="3"/>
        <v/>
      </c>
      <c r="I30" s="200" t="str">
        <f t="shared" ca="1" si="4"/>
        <v/>
      </c>
      <c r="J30" s="200" t="str">
        <f ca="1">IF(A30&lt;&gt;"",INDIRECT(ADDRESS(MATCH(I30,CatIndDisaggrGrp!$A:$A,0),2,1,1,"CatIndDisaggrGrp")),"")</f>
        <v/>
      </c>
      <c r="K30" s="201" t="str">
        <f ca="1">IF(A30&lt;&gt;"",INDEX(CatIndDisaggrGrpValues!A:D,MATCH(DisaggOutcome!I30,CatIndDisaggrGrpValues!A:A,0)+DisaggOutcome!G30-1,4),"")</f>
        <v/>
      </c>
    </row>
    <row r="31" spans="1:11" x14ac:dyDescent="0.2">
      <c r="A31" s="199" t="str">
        <f ca="1">IF(B30=C30,IF((IFERROR(MATCH(TRUE,INDEX(OFFSET($L$3,A30,0,1,1):$L$13&lt;&gt;0,),0),""))&lt;&gt;"",(IFERROR(MATCH(TRUE,INDEX(OFFSET($L$3,A30,0,1,1):$L$13&lt;&gt;0,),0),""))+A30,""),A30)</f>
        <v/>
      </c>
      <c r="B31" s="200" t="str">
        <f t="shared" ca="1" si="1"/>
        <v/>
      </c>
      <c r="C31" s="200" t="str">
        <f t="shared" ca="1" si="5"/>
        <v/>
      </c>
      <c r="D31" s="200" t="str">
        <f t="shared" ca="1" si="6"/>
        <v/>
      </c>
      <c r="E31" s="175" t="str">
        <f t="shared" ca="1" si="7"/>
        <v/>
      </c>
      <c r="F31" s="200" t="str">
        <f t="shared" ca="1" si="2"/>
        <v/>
      </c>
      <c r="G31" s="200" t="str">
        <f t="shared" ca="1" si="8"/>
        <v/>
      </c>
      <c r="H31" s="200" t="str">
        <f t="shared" ca="1" si="3"/>
        <v/>
      </c>
      <c r="I31" s="200" t="str">
        <f t="shared" ca="1" si="4"/>
        <v/>
      </c>
      <c r="J31" s="200" t="str">
        <f ca="1">IF(A31&lt;&gt;"",INDIRECT(ADDRESS(MATCH(I31,CatIndDisaggrGrp!$A:$A,0),2,1,1,"CatIndDisaggrGrp")),"")</f>
        <v/>
      </c>
      <c r="K31" s="201" t="str">
        <f ca="1">IF(A31&lt;&gt;"",INDEX(CatIndDisaggrGrpValues!A:D,MATCH(DisaggOutcome!I31,CatIndDisaggrGrpValues!A:A,0)+DisaggOutcome!G31-1,4),"")</f>
        <v/>
      </c>
    </row>
    <row r="32" spans="1:11" x14ac:dyDescent="0.2">
      <c r="A32" s="199" t="str">
        <f ca="1">IF(B31=C31,IF((IFERROR(MATCH(TRUE,INDEX(OFFSET($L$3,A31,0,1,1):$L$13&lt;&gt;0,),0),""))&lt;&gt;"",(IFERROR(MATCH(TRUE,INDEX(OFFSET($L$3,A31,0,1,1):$L$13&lt;&gt;0,),0),""))+A31,""),A31)</f>
        <v/>
      </c>
      <c r="B32" s="200" t="str">
        <f t="shared" ca="1" si="1"/>
        <v/>
      </c>
      <c r="C32" s="200" t="str">
        <f t="shared" ca="1" si="5"/>
        <v/>
      </c>
      <c r="D32" s="200" t="str">
        <f t="shared" ca="1" si="6"/>
        <v/>
      </c>
      <c r="E32" s="175" t="str">
        <f t="shared" ca="1" si="7"/>
        <v/>
      </c>
      <c r="F32" s="200" t="str">
        <f t="shared" ca="1" si="2"/>
        <v/>
      </c>
      <c r="G32" s="200" t="str">
        <f t="shared" ca="1" si="8"/>
        <v/>
      </c>
      <c r="H32" s="200" t="str">
        <f t="shared" ca="1" si="3"/>
        <v/>
      </c>
      <c r="I32" s="200" t="str">
        <f t="shared" ca="1" si="4"/>
        <v/>
      </c>
      <c r="J32" s="200" t="str">
        <f ca="1">IF(A32&lt;&gt;"",INDIRECT(ADDRESS(MATCH(I32,CatIndDisaggrGrp!$A:$A,0),2,1,1,"CatIndDisaggrGrp")),"")</f>
        <v/>
      </c>
      <c r="K32" s="201" t="str">
        <f ca="1">IF(A32&lt;&gt;"",INDEX(CatIndDisaggrGrpValues!A:D,MATCH(DisaggOutcome!I32,CatIndDisaggrGrpValues!A:A,0)+DisaggOutcome!G32-1,4),"")</f>
        <v/>
      </c>
    </row>
    <row r="33" spans="1:11" x14ac:dyDescent="0.2">
      <c r="A33" s="199" t="str">
        <f ca="1">IF(B32=C32,IF((IFERROR(MATCH(TRUE,INDEX(OFFSET($L$3,A32,0,1,1):$L$13&lt;&gt;0,),0),""))&lt;&gt;"",(IFERROR(MATCH(TRUE,INDEX(OFFSET($L$3,A32,0,1,1):$L$13&lt;&gt;0,),0),""))+A32,""),A32)</f>
        <v/>
      </c>
      <c r="B33" s="200" t="str">
        <f t="shared" ca="1" si="1"/>
        <v/>
      </c>
      <c r="C33" s="200" t="str">
        <f t="shared" ca="1" si="5"/>
        <v/>
      </c>
      <c r="D33" s="200" t="str">
        <f t="shared" ca="1" si="6"/>
        <v/>
      </c>
      <c r="E33" s="175" t="str">
        <f t="shared" ca="1" si="7"/>
        <v/>
      </c>
      <c r="F33" s="200" t="str">
        <f t="shared" ca="1" si="2"/>
        <v/>
      </c>
      <c r="G33" s="200" t="str">
        <f t="shared" ca="1" si="8"/>
        <v/>
      </c>
      <c r="H33" s="200" t="str">
        <f t="shared" ca="1" si="3"/>
        <v/>
      </c>
      <c r="I33" s="200" t="str">
        <f t="shared" ca="1" si="4"/>
        <v/>
      </c>
      <c r="J33" s="200" t="str">
        <f ca="1">IF(A33&lt;&gt;"",INDIRECT(ADDRESS(MATCH(I33,CatIndDisaggrGrp!$A:$A,0),2,1,1,"CatIndDisaggrGrp")),"")</f>
        <v/>
      </c>
      <c r="K33" s="201" t="str">
        <f ca="1">IF(A33&lt;&gt;"",INDEX(CatIndDisaggrGrpValues!A:D,MATCH(DisaggOutcome!I33,CatIndDisaggrGrpValues!A:A,0)+DisaggOutcome!G33-1,4),"")</f>
        <v/>
      </c>
    </row>
    <row r="34" spans="1:11" x14ac:dyDescent="0.2">
      <c r="A34" s="199" t="str">
        <f ca="1">IF(B33=C33,IF((IFERROR(MATCH(TRUE,INDEX(OFFSET($L$3,A33,0,1,1):$L$13&lt;&gt;0,),0),""))&lt;&gt;"",(IFERROR(MATCH(TRUE,INDEX(OFFSET($L$3,A33,0,1,1):$L$13&lt;&gt;0,),0),""))+A33,""),A33)</f>
        <v/>
      </c>
      <c r="B34" s="200" t="str">
        <f t="shared" ca="1" si="1"/>
        <v/>
      </c>
      <c r="C34" s="200" t="str">
        <f t="shared" ca="1" si="5"/>
        <v/>
      </c>
      <c r="D34" s="200" t="str">
        <f t="shared" ca="1" si="6"/>
        <v/>
      </c>
      <c r="E34" s="175" t="str">
        <f t="shared" ca="1" si="7"/>
        <v/>
      </c>
      <c r="F34" s="200" t="str">
        <f t="shared" ca="1" si="2"/>
        <v/>
      </c>
      <c r="G34" s="200" t="str">
        <f t="shared" ca="1" si="8"/>
        <v/>
      </c>
      <c r="H34" s="200" t="str">
        <f t="shared" ca="1" si="3"/>
        <v/>
      </c>
      <c r="I34" s="200" t="str">
        <f t="shared" ca="1" si="4"/>
        <v/>
      </c>
      <c r="J34" s="200" t="str">
        <f ca="1">IF(A34&lt;&gt;"",INDIRECT(ADDRESS(MATCH(I34,CatIndDisaggrGrp!$A:$A,0),2,1,1,"CatIndDisaggrGrp")),"")</f>
        <v/>
      </c>
      <c r="K34" s="201" t="str">
        <f ca="1">IF(A34&lt;&gt;"",INDEX(CatIndDisaggrGrpValues!A:D,MATCH(DisaggOutcome!I34,CatIndDisaggrGrpValues!A:A,0)+DisaggOutcome!G34-1,4),"")</f>
        <v/>
      </c>
    </row>
    <row r="35" spans="1:11" x14ac:dyDescent="0.2">
      <c r="A35" s="199" t="str">
        <f ca="1">IF(B34=C34,IF((IFERROR(MATCH(TRUE,INDEX(OFFSET($L$3,A34,0,1,1):$L$13&lt;&gt;0,),0),""))&lt;&gt;"",(IFERROR(MATCH(TRUE,INDEX(OFFSET($L$3,A34,0,1,1):$L$13&lt;&gt;0,),0),""))+A34,""),A34)</f>
        <v/>
      </c>
      <c r="B35" s="200" t="str">
        <f t="shared" ca="1" si="1"/>
        <v/>
      </c>
      <c r="C35" s="200" t="str">
        <f t="shared" ca="1" si="5"/>
        <v/>
      </c>
      <c r="D35" s="200" t="str">
        <f t="shared" ca="1" si="6"/>
        <v/>
      </c>
      <c r="E35" s="175" t="str">
        <f t="shared" ca="1" si="7"/>
        <v/>
      </c>
      <c r="F35" s="200" t="str">
        <f t="shared" ca="1" si="2"/>
        <v/>
      </c>
      <c r="G35" s="200" t="str">
        <f t="shared" ca="1" si="8"/>
        <v/>
      </c>
      <c r="H35" s="200" t="str">
        <f t="shared" ca="1" si="3"/>
        <v/>
      </c>
      <c r="I35" s="200" t="str">
        <f t="shared" ca="1" si="4"/>
        <v/>
      </c>
      <c r="J35" s="200" t="str">
        <f ca="1">IF(A35&lt;&gt;"",INDIRECT(ADDRESS(MATCH(I35,CatIndDisaggrGrp!$A:$A,0),2,1,1,"CatIndDisaggrGrp")),"")</f>
        <v/>
      </c>
      <c r="K35" s="201" t="str">
        <f ca="1">IF(A35&lt;&gt;"",INDEX(CatIndDisaggrGrpValues!A:D,MATCH(DisaggOutcome!I35,CatIndDisaggrGrpValues!A:A,0)+DisaggOutcome!G35-1,4),"")</f>
        <v/>
      </c>
    </row>
    <row r="36" spans="1:11" x14ac:dyDescent="0.2">
      <c r="A36" s="199" t="str">
        <f ca="1">IF(B35=C35,IF((IFERROR(MATCH(TRUE,INDEX(OFFSET($L$3,A35,0,1,1):$L$13&lt;&gt;0,),0),""))&lt;&gt;"",(IFERROR(MATCH(TRUE,INDEX(OFFSET($L$3,A35,0,1,1):$L$13&lt;&gt;0,),0),""))+A35,""),A35)</f>
        <v/>
      </c>
      <c r="B36" s="200" t="str">
        <f t="shared" ca="1" si="1"/>
        <v/>
      </c>
      <c r="C36" s="200" t="str">
        <f t="shared" ca="1" si="5"/>
        <v/>
      </c>
      <c r="D36" s="200" t="str">
        <f t="shared" ca="1" si="6"/>
        <v/>
      </c>
      <c r="E36" s="175" t="str">
        <f t="shared" ca="1" si="7"/>
        <v/>
      </c>
      <c r="F36" s="200" t="str">
        <f t="shared" ca="1" si="2"/>
        <v/>
      </c>
      <c r="G36" s="200" t="str">
        <f t="shared" ca="1" si="8"/>
        <v/>
      </c>
      <c r="H36" s="200" t="str">
        <f t="shared" ca="1" si="3"/>
        <v/>
      </c>
      <c r="I36" s="200" t="str">
        <f t="shared" ca="1" si="4"/>
        <v/>
      </c>
      <c r="J36" s="200" t="str">
        <f ca="1">IF(A36&lt;&gt;"",INDIRECT(ADDRESS(MATCH(I36,CatIndDisaggrGrp!$A:$A,0),2,1,1,"CatIndDisaggrGrp")),"")</f>
        <v/>
      </c>
      <c r="K36" s="201" t="str">
        <f ca="1">IF(A36&lt;&gt;"",INDEX(CatIndDisaggrGrpValues!A:D,MATCH(DisaggOutcome!I36,CatIndDisaggrGrpValues!A:A,0)+DisaggOutcome!G36-1,4),"")</f>
        <v/>
      </c>
    </row>
    <row r="37" spans="1:11" x14ac:dyDescent="0.2">
      <c r="A37" s="199" t="str">
        <f ca="1">IF(B36=C36,IF((IFERROR(MATCH(TRUE,INDEX(OFFSET($L$3,A36,0,1,1):$L$13&lt;&gt;0,),0),""))&lt;&gt;"",(IFERROR(MATCH(TRUE,INDEX(OFFSET($L$3,A36,0,1,1):$L$13&lt;&gt;0,),0),""))+A36,""),A36)</f>
        <v/>
      </c>
      <c r="B37" s="200" t="str">
        <f t="shared" ca="1" si="1"/>
        <v/>
      </c>
      <c r="C37" s="200" t="str">
        <f t="shared" ca="1" si="5"/>
        <v/>
      </c>
      <c r="D37" s="200" t="str">
        <f t="shared" ca="1" si="6"/>
        <v/>
      </c>
      <c r="E37" s="175" t="str">
        <f t="shared" ca="1" si="7"/>
        <v/>
      </c>
      <c r="F37" s="200" t="str">
        <f t="shared" ca="1" si="2"/>
        <v/>
      </c>
      <c r="G37" s="200" t="str">
        <f t="shared" ca="1" si="8"/>
        <v/>
      </c>
      <c r="H37" s="200" t="str">
        <f t="shared" ca="1" si="3"/>
        <v/>
      </c>
      <c r="I37" s="200" t="str">
        <f t="shared" ca="1" si="4"/>
        <v/>
      </c>
      <c r="J37" s="200" t="str">
        <f ca="1">IF(A37&lt;&gt;"",INDIRECT(ADDRESS(MATCH(I37,CatIndDisaggrGrp!$A:$A,0),2,1,1,"CatIndDisaggrGrp")),"")</f>
        <v/>
      </c>
      <c r="K37" s="201" t="str">
        <f ca="1">IF(A37&lt;&gt;"",INDEX(CatIndDisaggrGrpValues!A:D,MATCH(DisaggOutcome!I37,CatIndDisaggrGrpValues!A:A,0)+DisaggOutcome!G37-1,4),"")</f>
        <v/>
      </c>
    </row>
    <row r="38" spans="1:11" x14ac:dyDescent="0.2">
      <c r="A38" s="199" t="str">
        <f ca="1">IF(B37=C37,IF((IFERROR(MATCH(TRUE,INDEX(OFFSET($L$3,A37,0,1,1):$L$13&lt;&gt;0,),0),""))&lt;&gt;"",(IFERROR(MATCH(TRUE,INDEX(OFFSET($L$3,A37,0,1,1):$L$13&lt;&gt;0,),0),""))+A37,""),A37)</f>
        <v/>
      </c>
      <c r="B38" s="200" t="str">
        <f t="shared" ca="1" si="1"/>
        <v/>
      </c>
      <c r="C38" s="200" t="str">
        <f t="shared" ca="1" si="5"/>
        <v/>
      </c>
      <c r="D38" s="200" t="str">
        <f t="shared" ca="1" si="6"/>
        <v/>
      </c>
      <c r="E38" s="175" t="str">
        <f t="shared" ca="1" si="7"/>
        <v/>
      </c>
      <c r="F38" s="200" t="str">
        <f t="shared" ca="1" si="2"/>
        <v/>
      </c>
      <c r="G38" s="200" t="str">
        <f t="shared" ca="1" si="8"/>
        <v/>
      </c>
      <c r="H38" s="200" t="str">
        <f t="shared" ca="1" si="3"/>
        <v/>
      </c>
      <c r="I38" s="200" t="str">
        <f t="shared" ca="1" si="4"/>
        <v/>
      </c>
      <c r="J38" s="200" t="str">
        <f ca="1">IF(A38&lt;&gt;"",INDIRECT(ADDRESS(MATCH(I38,CatIndDisaggrGrp!$A:$A,0),2,1,1,"CatIndDisaggrGrp")),"")</f>
        <v/>
      </c>
      <c r="K38" s="201" t="str">
        <f ca="1">IF(A38&lt;&gt;"",INDEX(CatIndDisaggrGrpValues!A:D,MATCH(DisaggOutcome!I38,CatIndDisaggrGrpValues!A:A,0)+DisaggOutcome!G38-1,4),"")</f>
        <v/>
      </c>
    </row>
    <row r="39" spans="1:11" x14ac:dyDescent="0.2">
      <c r="A39" s="199" t="str">
        <f ca="1">IF(B38=C38,IF((IFERROR(MATCH(TRUE,INDEX(OFFSET($L$3,A38,0,1,1):$L$13&lt;&gt;0,),0),""))&lt;&gt;"",(IFERROR(MATCH(TRUE,INDEX(OFFSET($L$3,A38,0,1,1):$L$13&lt;&gt;0,),0),""))+A38,""),A38)</f>
        <v/>
      </c>
      <c r="B39" s="200" t="str">
        <f t="shared" ca="1" si="1"/>
        <v/>
      </c>
      <c r="C39" s="200" t="str">
        <f t="shared" ca="1" si="5"/>
        <v/>
      </c>
      <c r="D39" s="200" t="str">
        <f t="shared" ca="1" si="6"/>
        <v/>
      </c>
      <c r="E39" s="175" t="str">
        <f t="shared" ca="1" si="7"/>
        <v/>
      </c>
      <c r="F39" s="200" t="str">
        <f t="shared" ca="1" si="2"/>
        <v/>
      </c>
      <c r="G39" s="200" t="str">
        <f t="shared" ca="1" si="8"/>
        <v/>
      </c>
      <c r="H39" s="200" t="str">
        <f t="shared" ca="1" si="3"/>
        <v/>
      </c>
      <c r="I39" s="200" t="str">
        <f t="shared" ca="1" si="4"/>
        <v/>
      </c>
      <c r="J39" s="200" t="str">
        <f ca="1">IF(A39&lt;&gt;"",INDIRECT(ADDRESS(MATCH(I39,CatIndDisaggrGrp!$A:$A,0),2,1,1,"CatIndDisaggrGrp")),"")</f>
        <v/>
      </c>
      <c r="K39" s="201" t="str">
        <f ca="1">IF(A39&lt;&gt;"",INDEX(CatIndDisaggrGrpValues!A:D,MATCH(DisaggOutcome!I39,CatIndDisaggrGrpValues!A:A,0)+DisaggOutcome!G39-1,4),"")</f>
        <v/>
      </c>
    </row>
    <row r="40" spans="1:11" x14ac:dyDescent="0.2">
      <c r="A40" s="199" t="str">
        <f ca="1">IF(B39=C39,IF((IFERROR(MATCH(TRUE,INDEX(OFFSET($L$3,A39,0,1,1):$L$13&lt;&gt;0,),0),""))&lt;&gt;"",(IFERROR(MATCH(TRUE,INDEX(OFFSET($L$3,A39,0,1,1):$L$13&lt;&gt;0,),0),""))+A39,""),A39)</f>
        <v/>
      </c>
      <c r="B40" s="200" t="str">
        <f t="shared" ca="1" si="1"/>
        <v/>
      </c>
      <c r="C40" s="200" t="str">
        <f t="shared" ca="1" si="5"/>
        <v/>
      </c>
      <c r="D40" s="200" t="str">
        <f t="shared" ca="1" si="6"/>
        <v/>
      </c>
      <c r="E40" s="175" t="str">
        <f t="shared" ca="1" si="7"/>
        <v/>
      </c>
      <c r="F40" s="200" t="str">
        <f t="shared" ca="1" si="2"/>
        <v/>
      </c>
      <c r="G40" s="200" t="str">
        <f t="shared" ca="1" si="8"/>
        <v/>
      </c>
      <c r="H40" s="200" t="str">
        <f t="shared" ca="1" si="3"/>
        <v/>
      </c>
      <c r="I40" s="200" t="str">
        <f t="shared" ca="1" si="4"/>
        <v/>
      </c>
      <c r="J40" s="200" t="str">
        <f ca="1">IF(A40&lt;&gt;"",INDIRECT(ADDRESS(MATCH(I40,CatIndDisaggrGrp!$A:$A,0),2,1,1,"CatIndDisaggrGrp")),"")</f>
        <v/>
      </c>
      <c r="K40" s="201" t="str">
        <f ca="1">IF(A40&lt;&gt;"",INDEX(CatIndDisaggrGrpValues!A:D,MATCH(DisaggOutcome!I40,CatIndDisaggrGrpValues!A:A,0)+DisaggOutcome!G40-1,4),"")</f>
        <v/>
      </c>
    </row>
    <row r="41" spans="1:11" x14ac:dyDescent="0.2">
      <c r="A41" s="199" t="str">
        <f ca="1">IF(B40=C40,IF((IFERROR(MATCH(TRUE,INDEX(OFFSET($L$3,A40,0,1,1):$L$13&lt;&gt;0,),0),""))&lt;&gt;"",(IFERROR(MATCH(TRUE,INDEX(OFFSET($L$3,A40,0,1,1):$L$13&lt;&gt;0,),0),""))+A40,""),A40)</f>
        <v/>
      </c>
      <c r="B41" s="200" t="str">
        <f t="shared" ca="1" si="1"/>
        <v/>
      </c>
      <c r="C41" s="200" t="str">
        <f t="shared" ca="1" si="5"/>
        <v/>
      </c>
      <c r="D41" s="200" t="str">
        <f t="shared" ca="1" si="6"/>
        <v/>
      </c>
      <c r="E41" s="175" t="str">
        <f t="shared" ca="1" si="7"/>
        <v/>
      </c>
      <c r="F41" s="200" t="str">
        <f t="shared" ca="1" si="2"/>
        <v/>
      </c>
      <c r="G41" s="200" t="str">
        <f t="shared" ca="1" si="8"/>
        <v/>
      </c>
      <c r="H41" s="200" t="str">
        <f t="shared" ca="1" si="3"/>
        <v/>
      </c>
      <c r="I41" s="200" t="str">
        <f t="shared" ca="1" si="4"/>
        <v/>
      </c>
      <c r="J41" s="200" t="str">
        <f ca="1">IF(A41&lt;&gt;"",INDIRECT(ADDRESS(MATCH(I41,CatIndDisaggrGrp!$A:$A,0),2,1,1,"CatIndDisaggrGrp")),"")</f>
        <v/>
      </c>
      <c r="K41" s="201" t="str">
        <f ca="1">IF(A41&lt;&gt;"",INDEX(CatIndDisaggrGrpValues!A:D,MATCH(DisaggOutcome!I41,CatIndDisaggrGrpValues!A:A,0)+DisaggOutcome!G41-1,4),"")</f>
        <v/>
      </c>
    </row>
    <row r="42" spans="1:11" x14ac:dyDescent="0.2">
      <c r="A42" s="199" t="str">
        <f ca="1">IF(B41=C41,IF((IFERROR(MATCH(TRUE,INDEX(OFFSET($L$3,A41,0,1,1):$L$13&lt;&gt;0,),0),""))&lt;&gt;"",(IFERROR(MATCH(TRUE,INDEX(OFFSET($L$3,A41,0,1,1):$L$13&lt;&gt;0,),0),""))+A41,""),A41)</f>
        <v/>
      </c>
      <c r="B42" s="200" t="str">
        <f t="shared" ca="1" si="1"/>
        <v/>
      </c>
      <c r="C42" s="200" t="str">
        <f t="shared" ca="1" si="5"/>
        <v/>
      </c>
      <c r="D42" s="200" t="str">
        <f t="shared" ca="1" si="6"/>
        <v/>
      </c>
      <c r="E42" s="175" t="str">
        <f t="shared" ca="1" si="7"/>
        <v/>
      </c>
      <c r="F42" s="200" t="str">
        <f t="shared" ca="1" si="2"/>
        <v/>
      </c>
      <c r="G42" s="200" t="str">
        <f t="shared" ca="1" si="8"/>
        <v/>
      </c>
      <c r="H42" s="200" t="str">
        <f t="shared" ca="1" si="3"/>
        <v/>
      </c>
      <c r="I42" s="200" t="str">
        <f t="shared" ca="1" si="4"/>
        <v/>
      </c>
      <c r="J42" s="200" t="str">
        <f ca="1">IF(A42&lt;&gt;"",INDIRECT(ADDRESS(MATCH(I42,CatIndDisaggrGrp!$A:$A,0),2,1,1,"CatIndDisaggrGrp")),"")</f>
        <v/>
      </c>
      <c r="K42" s="201" t="str">
        <f ca="1">IF(A42&lt;&gt;"",INDEX(CatIndDisaggrGrpValues!A:D,MATCH(DisaggOutcome!I42,CatIndDisaggrGrpValues!A:A,0)+DisaggOutcome!G42-1,4),"")</f>
        <v/>
      </c>
    </row>
    <row r="43" spans="1:11" x14ac:dyDescent="0.2">
      <c r="A43" s="199" t="str">
        <f ca="1">IF(B42=C42,IF((IFERROR(MATCH(TRUE,INDEX(OFFSET($L$3,A42,0,1,1):$L$13&lt;&gt;0,),0),""))&lt;&gt;"",(IFERROR(MATCH(TRUE,INDEX(OFFSET($L$3,A42,0,1,1):$L$13&lt;&gt;0,),0),""))+A42,""),A42)</f>
        <v/>
      </c>
      <c r="B43" s="200" t="str">
        <f t="shared" ca="1" si="1"/>
        <v/>
      </c>
      <c r="C43" s="200" t="str">
        <f t="shared" ca="1" si="5"/>
        <v/>
      </c>
      <c r="D43" s="200" t="str">
        <f t="shared" ca="1" si="6"/>
        <v/>
      </c>
      <c r="E43" s="175" t="str">
        <f t="shared" ca="1" si="7"/>
        <v/>
      </c>
      <c r="F43" s="200" t="str">
        <f t="shared" ca="1" si="2"/>
        <v/>
      </c>
      <c r="G43" s="200" t="str">
        <f t="shared" ca="1" si="8"/>
        <v/>
      </c>
      <c r="H43" s="200" t="str">
        <f t="shared" ca="1" si="3"/>
        <v/>
      </c>
      <c r="I43" s="200" t="str">
        <f t="shared" ca="1" si="4"/>
        <v/>
      </c>
      <c r="J43" s="200" t="str">
        <f ca="1">IF(A43&lt;&gt;"",INDIRECT(ADDRESS(MATCH(I43,CatIndDisaggrGrp!$A:$A,0),2,1,1,"CatIndDisaggrGrp")),"")</f>
        <v/>
      </c>
      <c r="K43" s="201" t="str">
        <f ca="1">IF(A43&lt;&gt;"",INDEX(CatIndDisaggrGrpValues!A:D,MATCH(DisaggOutcome!I43,CatIndDisaggrGrpValues!A:A,0)+DisaggOutcome!G43-1,4),"")</f>
        <v/>
      </c>
    </row>
    <row r="44" spans="1:11" x14ac:dyDescent="0.2">
      <c r="A44" s="199" t="str">
        <f ca="1">IF(B43=C43,IF((IFERROR(MATCH(TRUE,INDEX(OFFSET($L$3,A43,0,1,1):$L$13&lt;&gt;0,),0),""))&lt;&gt;"",(IFERROR(MATCH(TRUE,INDEX(OFFSET($L$3,A43,0,1,1):$L$13&lt;&gt;0,),0),""))+A43,""),A43)</f>
        <v/>
      </c>
      <c r="B44" s="200" t="str">
        <f t="shared" ca="1" si="1"/>
        <v/>
      </c>
      <c r="C44" s="200" t="str">
        <f t="shared" ca="1" si="5"/>
        <v/>
      </c>
      <c r="D44" s="200" t="str">
        <f t="shared" ca="1" si="6"/>
        <v/>
      </c>
      <c r="E44" s="175" t="str">
        <f t="shared" ca="1" si="7"/>
        <v/>
      </c>
      <c r="F44" s="200" t="str">
        <f t="shared" ca="1" si="2"/>
        <v/>
      </c>
      <c r="G44" s="200" t="str">
        <f t="shared" ca="1" si="8"/>
        <v/>
      </c>
      <c r="H44" s="200" t="str">
        <f t="shared" ca="1" si="3"/>
        <v/>
      </c>
      <c r="I44" s="200" t="str">
        <f t="shared" ca="1" si="4"/>
        <v/>
      </c>
      <c r="J44" s="200" t="str">
        <f ca="1">IF(A44&lt;&gt;"",INDIRECT(ADDRESS(MATCH(I44,CatIndDisaggrGrp!$A:$A,0),2,1,1,"CatIndDisaggrGrp")),"")</f>
        <v/>
      </c>
      <c r="K44" s="201" t="str">
        <f ca="1">IF(A44&lt;&gt;"",INDEX(CatIndDisaggrGrpValues!A:D,MATCH(DisaggOutcome!I44,CatIndDisaggrGrpValues!A:A,0)+DisaggOutcome!G44-1,4),"")</f>
        <v/>
      </c>
    </row>
    <row r="45" spans="1:11" x14ac:dyDescent="0.2">
      <c r="A45" s="203" t="str">
        <f ca="1">IF(B44=C44,IF((IFERROR(MATCH(TRUE,INDEX(OFFSET($L$3,A44,0,1,1):$L$13&lt;&gt;0,),0),""))&lt;&gt;"",(IFERROR(MATCH(TRUE,INDEX(OFFSET($L$3,A44,0,1,1):$L$13&lt;&gt;0,),0),""))+A44,""),A44)</f>
        <v/>
      </c>
      <c r="B45" s="204" t="str">
        <f t="shared" ca="1" si="1"/>
        <v/>
      </c>
      <c r="C45" s="204" t="str">
        <f t="shared" ca="1" si="5"/>
        <v/>
      </c>
      <c r="D45" s="204" t="str">
        <f t="shared" ca="1" si="6"/>
        <v/>
      </c>
      <c r="E45" s="241" t="str">
        <f t="shared" ca="1" si="7"/>
        <v/>
      </c>
      <c r="F45" s="204" t="str">
        <f t="shared" ca="1" si="2"/>
        <v/>
      </c>
      <c r="G45" s="204" t="str">
        <f t="shared" ca="1" si="8"/>
        <v/>
      </c>
      <c r="H45" s="204" t="str">
        <f t="shared" ca="1" si="3"/>
        <v/>
      </c>
      <c r="I45" s="204" t="str">
        <f t="shared" ca="1" si="4"/>
        <v/>
      </c>
      <c r="J45" s="204" t="str">
        <f ca="1">IF(A45&lt;&gt;"",INDIRECT(ADDRESS(MATCH(I45,CatIndDisaggrGrp!$A:$A,0),2,1,1,"CatIndDisaggrGrp")),"")</f>
        <v/>
      </c>
      <c r="K45" s="205" t="str">
        <f ca="1">IF(A45&lt;&gt;"",INDEX(CatIndDisaggrGrpValues!A:D,MATCH(DisaggOutcome!I45,CatIndDisaggrGrpValues!A:A,0)+DisaggOutcome!G45-1,4),"")</f>
        <v/>
      </c>
    </row>
    <row r="46" spans="1:11" x14ac:dyDescent="0.2">
      <c r="A46" s="237" t="str">
        <f t="shared" ref="A46:A50" si="9">IF((IFERROR(MATCH(TRUE,INDEX(L28:L38&lt;&gt;0,),0),""))&lt;&gt;"",(IFERROR(MATCH(TRUE,INDEX(L28:L38&lt;&gt;0,),0),"")),"")</f>
        <v/>
      </c>
      <c r="B46" s="238" t="str">
        <f t="shared" ref="B46:B50" si="10">IF(A46&lt;&gt;"",INDEX($L$3:$L$13,A46,1),"")</f>
        <v/>
      </c>
      <c r="C46" s="238" t="str">
        <f t="shared" si="5"/>
        <v/>
      </c>
      <c r="D46" s="238" t="str">
        <f t="shared" ref="D46:D50" si="11">IF(A46&lt;&gt;"",IF(A46&lt;&gt;A45,1,D45+1),"")</f>
        <v/>
      </c>
      <c r="E46" s="239" t="str">
        <f t="shared" si="7"/>
        <v/>
      </c>
      <c r="F46" s="238" t="str">
        <f t="shared" ref="F46:F50" si="12">IF(A46&lt;&gt;"",INDEX($H$3:$K$13,A46,D46),"")</f>
        <v/>
      </c>
      <c r="G46" s="238" t="str">
        <f t="shared" si="8"/>
        <v/>
      </c>
      <c r="H46" s="238" t="str">
        <f t="shared" ref="H46:H50" si="13">IF(A46&lt;&gt;"",INDEX($B$3:$B$13,A46,1),"")</f>
        <v/>
      </c>
      <c r="I46" s="238" t="str">
        <f t="shared" ref="I46:I50" si="14">IF(A46&lt;&gt;"",INDEX($D$3:$G$13,A46,D46),"")</f>
        <v/>
      </c>
      <c r="J46" s="238" t="str">
        <f ca="1">IF(A46&lt;&gt;"",INDIRECT(ADDRESS(MATCH(I46,CatIndDisaggrGrp!$A:$A,0),2,1,1,"CatIndDisaggrGrp")),"")</f>
        <v/>
      </c>
      <c r="K46" s="240" t="str">
        <f>IF(A46&lt;&gt;"",INDEX(CatIndDisaggrGrpValues!A:D,MATCH(DisaggOutcome!I46,CatIndDisaggrGrpValues!A:A,0)+DisaggOutcome!G46-1,4),"")</f>
        <v/>
      </c>
    </row>
    <row r="47" spans="1:11" x14ac:dyDescent="0.2">
      <c r="A47" s="237" t="str">
        <f t="shared" si="9"/>
        <v/>
      </c>
      <c r="B47" s="238" t="str">
        <f t="shared" si="10"/>
        <v/>
      </c>
      <c r="C47" s="238" t="str">
        <f t="shared" si="5"/>
        <v/>
      </c>
      <c r="D47" s="238" t="str">
        <f t="shared" si="11"/>
        <v/>
      </c>
      <c r="E47" s="239" t="str">
        <f t="shared" si="7"/>
        <v/>
      </c>
      <c r="F47" s="238" t="str">
        <f t="shared" si="12"/>
        <v/>
      </c>
      <c r="G47" s="238" t="str">
        <f t="shared" si="8"/>
        <v/>
      </c>
      <c r="H47" s="238" t="str">
        <f t="shared" si="13"/>
        <v/>
      </c>
      <c r="I47" s="238" t="str">
        <f t="shared" si="14"/>
        <v/>
      </c>
      <c r="J47" s="238" t="str">
        <f ca="1">IF(A47&lt;&gt;"",INDIRECT(ADDRESS(MATCH(I47,CatIndDisaggrGrp!$A:$A,0),2,1,1,"CatIndDisaggrGrp")),"")</f>
        <v/>
      </c>
      <c r="K47" s="240" t="str">
        <f>IF(A47&lt;&gt;"",INDEX(CatIndDisaggrGrpValues!A:D,MATCH(DisaggOutcome!I47,CatIndDisaggrGrpValues!A:A,0)+DisaggOutcome!G47-1,4),"")</f>
        <v/>
      </c>
    </row>
    <row r="48" spans="1:11" x14ac:dyDescent="0.2">
      <c r="A48" s="237" t="str">
        <f t="shared" si="9"/>
        <v/>
      </c>
      <c r="B48" s="238" t="str">
        <f t="shared" si="10"/>
        <v/>
      </c>
      <c r="C48" s="238" t="str">
        <f t="shared" si="5"/>
        <v/>
      </c>
      <c r="D48" s="238" t="str">
        <f t="shared" si="11"/>
        <v/>
      </c>
      <c r="E48" s="239" t="str">
        <f t="shared" si="7"/>
        <v/>
      </c>
      <c r="F48" s="238" t="str">
        <f t="shared" si="12"/>
        <v/>
      </c>
      <c r="G48" s="238" t="str">
        <f t="shared" si="8"/>
        <v/>
      </c>
      <c r="H48" s="238" t="str">
        <f t="shared" si="13"/>
        <v/>
      </c>
      <c r="I48" s="238" t="str">
        <f t="shared" si="14"/>
        <v/>
      </c>
      <c r="J48" s="238" t="str">
        <f ca="1">IF(A48&lt;&gt;"",INDIRECT(ADDRESS(MATCH(I48,CatIndDisaggrGrp!$A:$A,0),2,1,1,"CatIndDisaggrGrp")),"")</f>
        <v/>
      </c>
      <c r="K48" s="240" t="str">
        <f>IF(A48&lt;&gt;"",INDEX(CatIndDisaggrGrpValues!A:D,MATCH(DisaggOutcome!I48,CatIndDisaggrGrpValues!A:A,0)+DisaggOutcome!G48-1,4),"")</f>
        <v/>
      </c>
    </row>
    <row r="49" spans="1:11" x14ac:dyDescent="0.2">
      <c r="A49" s="237" t="str">
        <f t="shared" si="9"/>
        <v/>
      </c>
      <c r="B49" s="238" t="str">
        <f t="shared" si="10"/>
        <v/>
      </c>
      <c r="C49" s="238" t="str">
        <f t="shared" si="5"/>
        <v/>
      </c>
      <c r="D49" s="238" t="str">
        <f t="shared" si="11"/>
        <v/>
      </c>
      <c r="E49" s="239" t="str">
        <f t="shared" si="7"/>
        <v/>
      </c>
      <c r="F49" s="238" t="str">
        <f t="shared" si="12"/>
        <v/>
      </c>
      <c r="G49" s="238" t="str">
        <f t="shared" si="8"/>
        <v/>
      </c>
      <c r="H49" s="238" t="str">
        <f t="shared" si="13"/>
        <v/>
      </c>
      <c r="I49" s="238" t="str">
        <f t="shared" si="14"/>
        <v/>
      </c>
      <c r="J49" s="238" t="str">
        <f ca="1">IF(A49&lt;&gt;"",INDIRECT(ADDRESS(MATCH(I49,CatIndDisaggrGrp!$A:$A,0),2,1,1,"CatIndDisaggrGrp")),"")</f>
        <v/>
      </c>
      <c r="K49" s="240" t="str">
        <f>IF(A49&lt;&gt;"",INDEX(CatIndDisaggrGrpValues!A:D,MATCH(DisaggOutcome!I49,CatIndDisaggrGrpValues!A:A,0)+DisaggOutcome!G49-1,4),"")</f>
        <v/>
      </c>
    </row>
    <row r="50" spans="1:11" x14ac:dyDescent="0.2">
      <c r="A50" s="237" t="str">
        <f t="shared" si="9"/>
        <v/>
      </c>
      <c r="B50" s="238" t="str">
        <f t="shared" si="10"/>
        <v/>
      </c>
      <c r="C50" s="238" t="str">
        <f t="shared" si="5"/>
        <v/>
      </c>
      <c r="D50" s="238" t="str">
        <f t="shared" si="11"/>
        <v/>
      </c>
      <c r="E50" s="239" t="str">
        <f t="shared" si="7"/>
        <v/>
      </c>
      <c r="F50" s="238" t="str">
        <f t="shared" si="12"/>
        <v/>
      </c>
      <c r="G50" s="238" t="str">
        <f t="shared" si="8"/>
        <v/>
      </c>
      <c r="H50" s="238" t="str">
        <f t="shared" si="13"/>
        <v/>
      </c>
      <c r="I50" s="238" t="str">
        <f t="shared" si="14"/>
        <v/>
      </c>
      <c r="J50" s="238" t="str">
        <f ca="1">IF(A50&lt;&gt;"",INDIRECT(ADDRESS(MATCH(I50,CatIndDisaggrGrp!$A:$A,0),2,1,1,"CatIndDisaggrGrp")),"")</f>
        <v/>
      </c>
      <c r="K50" s="240" t="str">
        <f>IF(A50&lt;&gt;"",INDEX(CatIndDisaggrGrpValues!A:D,MATCH(DisaggOutcome!I50,CatIndDisaggrGrpValues!A:A,0)+DisaggOutcome!G50-1,4),"")</f>
        <v/>
      </c>
    </row>
  </sheetData>
  <sheetProtection password="C911"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0"/>
  <sheetViews>
    <sheetView zoomScale="90" zoomScaleNormal="90" zoomScaleSheetLayoutView="90" workbookViewId="0">
      <selection activeCell="A21" sqref="A21"/>
    </sheetView>
  </sheetViews>
  <sheetFormatPr defaultRowHeight="12.75" x14ac:dyDescent="0.2"/>
  <cols>
    <col min="1" max="1" width="11" style="198" customWidth="1"/>
    <col min="2" max="2" width="15.28515625" style="198" customWidth="1"/>
    <col min="3" max="3" width="11.5703125" style="198" customWidth="1"/>
    <col min="4" max="7" width="9.85546875" style="198" customWidth="1"/>
    <col min="8" max="12" width="13" style="198" customWidth="1"/>
    <col min="13" max="13" width="9.140625" style="198"/>
    <col min="14" max="14" width="61.5703125" style="198" bestFit="1" customWidth="1"/>
    <col min="15" max="15" width="9.140625" style="198"/>
    <col min="16" max="16" width="15" style="198" customWidth="1"/>
    <col min="17" max="17" width="18.7109375" style="198" customWidth="1"/>
    <col min="18" max="18" width="14.28515625" style="198" customWidth="1"/>
    <col min="19" max="22" width="9.140625" style="198"/>
    <col min="23" max="23" width="19.5703125" style="198" customWidth="1"/>
    <col min="24" max="16384" width="9.140625" style="198"/>
  </cols>
  <sheetData>
    <row r="2" spans="1:15" ht="38.25" x14ac:dyDescent="0.2">
      <c r="A2" s="242" t="s">
        <v>2308</v>
      </c>
      <c r="B2" s="242" t="s">
        <v>58</v>
      </c>
      <c r="C2" s="242" t="s">
        <v>4073</v>
      </c>
      <c r="D2" s="242" t="s">
        <v>4062</v>
      </c>
      <c r="E2" s="242" t="s">
        <v>4063</v>
      </c>
      <c r="F2" s="242" t="s">
        <v>4064</v>
      </c>
      <c r="G2" s="242" t="s">
        <v>4065</v>
      </c>
      <c r="H2" s="242" t="s">
        <v>4068</v>
      </c>
      <c r="I2" s="242" t="s">
        <v>4069</v>
      </c>
      <c r="J2" s="242" t="s">
        <v>4070</v>
      </c>
      <c r="K2" s="242" t="s">
        <v>4071</v>
      </c>
      <c r="L2" s="242" t="s">
        <v>4072</v>
      </c>
      <c r="M2" s="197"/>
      <c r="N2" s="197"/>
      <c r="O2" s="197"/>
    </row>
    <row r="3" spans="1:15" x14ac:dyDescent="0.2">
      <c r="A3" s="237" t="e">
        <f>IF('Performance Framework '!#REF!&lt;&gt;"",'Performance Framework '!#REF!,"")</f>
        <v>#REF!</v>
      </c>
      <c r="B3" s="238" t="e">
        <f ca="1">INDIRECT(ADDRESS(MATCH(A3,CatImpact!B:B,0),3,1,1,"CatImpact"))</f>
        <v>#REF!</v>
      </c>
      <c r="C3" s="238" t="e">
        <f ca="1">INDIRECT(ADDRESS(MATCH(A3,CatImpact!B:B,0),10,1,1,"CatImpact"))</f>
        <v>#REF!</v>
      </c>
      <c r="D3" s="238" t="e">
        <f>IF('Performance Framework '!#REF!&lt;&gt;"",'Performance Framework '!#REF!,"")</f>
        <v>#REF!</v>
      </c>
      <c r="E3" s="238" t="e">
        <f>IF('Performance Framework '!#REF!&lt;&gt;"",'Performance Framework '!#REF!,"")</f>
        <v>#REF!</v>
      </c>
      <c r="F3" s="238" t="e">
        <f>IF('Performance Framework '!#REF!&lt;&gt;"",'Performance Framework '!#REF!,"")</f>
        <v>#REF!</v>
      </c>
      <c r="G3" s="238" t="e">
        <f>IF('Performance Framework '!#REF!&lt;&gt;"",'Performance Framework '!#REF!,"")</f>
        <v>#REF!</v>
      </c>
      <c r="H3" s="238">
        <f ca="1">IFERROR(INDIRECT(ADDRESS(MATCH(D3,CatIndDisaggrGrp!$A:$A,0),7,1,1,"CatIndDisaggrGrp")),0)</f>
        <v>0</v>
      </c>
      <c r="I3" s="238">
        <f ca="1">IFERROR(INDIRECT(ADDRESS(MATCH(E3,CatIndDisaggrGrp!$A:$A,0),7,1,1,"CatIndDisaggrGrp")),0)</f>
        <v>0</v>
      </c>
      <c r="J3" s="238">
        <f ca="1">IFERROR(INDIRECT(ADDRESS(MATCH(F3,CatIndDisaggrGrp!$A:$A,0),7,1,1,"CatIndDisaggrGrp")),0)</f>
        <v>0</v>
      </c>
      <c r="K3" s="238">
        <f ca="1">IFERROR(INDIRECT(ADDRESS(MATCH(G3,CatIndDisaggrGrp!$A:$A,0),7,1,1,"CatIndDisaggrGrp")),0)</f>
        <v>0</v>
      </c>
      <c r="L3" s="240">
        <f ca="1">SUM(H3:K3)</f>
        <v>0</v>
      </c>
      <c r="N3" s="202"/>
      <c r="O3" s="202"/>
    </row>
    <row r="4" spans="1:15" x14ac:dyDescent="0.2">
      <c r="A4" s="199" t="e">
        <f>IF('Performance Framework '!#REF!&lt;&gt;"",'Performance Framework '!#REF!,"")</f>
        <v>#REF!</v>
      </c>
      <c r="B4" s="200" t="e">
        <f ca="1">INDIRECT(ADDRESS(MATCH(A4,CatImpact!B:B,0),3,1,1,"CatImpact"))</f>
        <v>#REF!</v>
      </c>
      <c r="C4" s="200" t="e">
        <f ca="1">INDIRECT(ADDRESS(MATCH(A4,CatImpact!B:B,0),10,1,1,"CatImpact"))</f>
        <v>#REF!</v>
      </c>
      <c r="D4" s="200" t="e">
        <f>IF('Performance Framework '!#REF!&lt;&gt;"",'Performance Framework '!#REF!,"")</f>
        <v>#REF!</v>
      </c>
      <c r="E4" s="200" t="e">
        <f>IF('Performance Framework '!#REF!&lt;&gt;"",'Performance Framework '!#REF!,"")</f>
        <v>#REF!</v>
      </c>
      <c r="F4" s="200" t="e">
        <f>IF('Performance Framework '!#REF!&lt;&gt;"",'Performance Framework '!#REF!,"")</f>
        <v>#REF!</v>
      </c>
      <c r="G4" s="200" t="e">
        <f>IF('Performance Framework '!#REF!&lt;&gt;"",'Performance Framework '!#REF!,"")</f>
        <v>#REF!</v>
      </c>
      <c r="H4" s="200">
        <f ca="1">IFERROR(INDIRECT(ADDRESS(MATCH(D4,CatIndDisaggrGrp!$A:$A,0),7,1,1,"CatIndDisaggrGrp")),0)</f>
        <v>0</v>
      </c>
      <c r="I4" s="200">
        <f ca="1">IFERROR(INDIRECT(ADDRESS(MATCH(E4,CatIndDisaggrGrp!$A:$A,0),7,1,1,"CatIndDisaggrGrp")),0)</f>
        <v>0</v>
      </c>
      <c r="J4" s="200">
        <f ca="1">IFERROR(INDIRECT(ADDRESS(MATCH(F4,CatIndDisaggrGrp!$A:$A,0),7,1,1,"CatIndDisaggrGrp")),0)</f>
        <v>0</v>
      </c>
      <c r="K4" s="200">
        <f ca="1">IFERROR(INDIRECT(ADDRESS(MATCH(G4,CatIndDisaggrGrp!$A:$A,0),7,1,1,"CatIndDisaggrGrp")),0)</f>
        <v>0</v>
      </c>
      <c r="L4" s="201">
        <f t="shared" ref="L4:L6" ca="1" si="0">SUM(H4:K4)</f>
        <v>0</v>
      </c>
    </row>
    <row r="5" spans="1:15" x14ac:dyDescent="0.2">
      <c r="A5" s="199" t="e">
        <f>IF('Performance Framework '!#REF!&lt;&gt;"",'Performance Framework '!#REF!,"")</f>
        <v>#REF!</v>
      </c>
      <c r="B5" s="200" t="e">
        <f ca="1">INDIRECT(ADDRESS(MATCH(A5,CatImpact!B:B,0),3,1,1,"CatImpact"))</f>
        <v>#REF!</v>
      </c>
      <c r="C5" s="200" t="e">
        <f ca="1">INDIRECT(ADDRESS(MATCH(A5,CatImpact!B:B,0),10,1,1,"CatImpact"))</f>
        <v>#REF!</v>
      </c>
      <c r="D5" s="200" t="e">
        <f>IF('Performance Framework '!#REF!&lt;&gt;"",'Performance Framework '!#REF!,"")</f>
        <v>#REF!</v>
      </c>
      <c r="E5" s="200" t="e">
        <f>IF('Performance Framework '!#REF!&lt;&gt;"",'Performance Framework '!#REF!,"")</f>
        <v>#REF!</v>
      </c>
      <c r="F5" s="200" t="e">
        <f>IF('Performance Framework '!#REF!&lt;&gt;"",'Performance Framework '!#REF!,"")</f>
        <v>#REF!</v>
      </c>
      <c r="G5" s="200" t="e">
        <f>IF('Performance Framework '!#REF!&lt;&gt;"",'Performance Framework '!#REF!,"")</f>
        <v>#REF!</v>
      </c>
      <c r="H5" s="200">
        <f ca="1">IFERROR(INDIRECT(ADDRESS(MATCH(D5,CatIndDisaggrGrp!$A:$A,0),7,1,1,"CatIndDisaggrGrp")),0)</f>
        <v>0</v>
      </c>
      <c r="I5" s="200">
        <f ca="1">IFERROR(INDIRECT(ADDRESS(MATCH(E5,CatIndDisaggrGrp!$A:$A,0),7,1,1,"CatIndDisaggrGrp")),0)</f>
        <v>0</v>
      </c>
      <c r="J5" s="200">
        <f ca="1">IFERROR(INDIRECT(ADDRESS(MATCH(F5,CatIndDisaggrGrp!$A:$A,0),7,1,1,"CatIndDisaggrGrp")),0)</f>
        <v>0</v>
      </c>
      <c r="K5" s="200">
        <f ca="1">IFERROR(INDIRECT(ADDRESS(MATCH(G5,CatIndDisaggrGrp!$A:$A,0),7,1,1,"CatIndDisaggrGrp")),0)</f>
        <v>0</v>
      </c>
      <c r="L5" s="201">
        <f t="shared" ca="1" si="0"/>
        <v>0</v>
      </c>
    </row>
    <row r="6" spans="1:15" x14ac:dyDescent="0.2">
      <c r="A6" s="199" t="e">
        <f>IF('Performance Framework '!#REF!&lt;&gt;"",'Performance Framework '!#REF!,"")</f>
        <v>#REF!</v>
      </c>
      <c r="B6" s="200" t="e">
        <f ca="1">INDIRECT(ADDRESS(MATCH(A6,CatImpact!B:B,0),3,1,1,"CatImpact"))</f>
        <v>#REF!</v>
      </c>
      <c r="C6" s="200" t="e">
        <f ca="1">INDIRECT(ADDRESS(MATCH(A6,CatImpact!B:B,0),10,1,1,"CatImpact"))</f>
        <v>#REF!</v>
      </c>
      <c r="D6" s="200" t="e">
        <f>IF('Performance Framework '!#REF!&lt;&gt;"",'Performance Framework '!#REF!,"")</f>
        <v>#REF!</v>
      </c>
      <c r="E6" s="200" t="e">
        <f>IF('Performance Framework '!#REF!&lt;&gt;"",'Performance Framework '!#REF!,"")</f>
        <v>#REF!</v>
      </c>
      <c r="F6" s="200" t="e">
        <f>IF('Performance Framework '!#REF!&lt;&gt;"",'Performance Framework '!#REF!,"")</f>
        <v>#REF!</v>
      </c>
      <c r="G6" s="200" t="e">
        <f>IF('Performance Framework '!#REF!&lt;&gt;"",'Performance Framework '!#REF!,"")</f>
        <v>#REF!</v>
      </c>
      <c r="H6" s="200">
        <f ca="1">IFERROR(INDIRECT(ADDRESS(MATCH(D6,CatIndDisaggrGrp!$A:$A,0),7,1,1,"CatIndDisaggrGrp")),0)</f>
        <v>0</v>
      </c>
      <c r="I6" s="200">
        <f ca="1">IFERROR(INDIRECT(ADDRESS(MATCH(E6,CatIndDisaggrGrp!$A:$A,0),7,1,1,"CatIndDisaggrGrp")),0)</f>
        <v>0</v>
      </c>
      <c r="J6" s="200">
        <f ca="1">IFERROR(INDIRECT(ADDRESS(MATCH(F6,CatIndDisaggrGrp!$A:$A,0),7,1,1,"CatIndDisaggrGrp")),0)</f>
        <v>0</v>
      </c>
      <c r="K6" s="200">
        <f ca="1">IFERROR(INDIRECT(ADDRESS(MATCH(G6,CatIndDisaggrGrp!$A:$A,0),7,1,1,"CatIndDisaggrGrp")),0)</f>
        <v>0</v>
      </c>
      <c r="L6" s="201">
        <f t="shared" ca="1" si="0"/>
        <v>0</v>
      </c>
    </row>
    <row r="7" spans="1:15" x14ac:dyDescent="0.2">
      <c r="A7" s="199" t="e">
        <f>IF('Performance Framework '!#REF!&lt;&gt;"",'Performance Framework '!#REF!,"")</f>
        <v>#REF!</v>
      </c>
      <c r="B7" s="200" t="e">
        <f ca="1">INDIRECT(ADDRESS(MATCH(A7,CatImpact!B:B,0),3,1,1,"CatImpact"))</f>
        <v>#REF!</v>
      </c>
      <c r="C7" s="200" t="e">
        <f ca="1">INDIRECT(ADDRESS(MATCH(A7,CatImpact!B:B,0),10,1,1,"CatImpact"))</f>
        <v>#REF!</v>
      </c>
      <c r="D7" s="200" t="e">
        <f>IF('Performance Framework '!#REF!&lt;&gt;"",'Performance Framework '!#REF!,"")</f>
        <v>#REF!</v>
      </c>
      <c r="E7" s="200" t="e">
        <f>IF('Performance Framework '!#REF!&lt;&gt;"",'Performance Framework '!#REF!,"")</f>
        <v>#REF!</v>
      </c>
      <c r="F7" s="200" t="e">
        <f>IF('Performance Framework '!#REF!&lt;&gt;"",'Performance Framework '!#REF!,"")</f>
        <v>#REF!</v>
      </c>
      <c r="G7" s="200" t="e">
        <f>IF('Performance Framework '!#REF!&lt;&gt;"",'Performance Framework '!#REF!,"")</f>
        <v>#REF!</v>
      </c>
      <c r="H7" s="200">
        <f ca="1">IFERROR(INDIRECT(ADDRESS(MATCH(D7,CatIndDisaggrGrp!$A:$A,0),7,1,1,"CatIndDisaggrGrp")),0)</f>
        <v>0</v>
      </c>
      <c r="I7" s="200">
        <f ca="1">IFERROR(INDIRECT(ADDRESS(MATCH(E7,CatIndDisaggrGrp!$A:$A,0),7,1,1,"CatIndDisaggrGrp")),0)</f>
        <v>0</v>
      </c>
      <c r="J7" s="200">
        <f ca="1">IFERROR(INDIRECT(ADDRESS(MATCH(F7,CatIndDisaggrGrp!$A:$A,0),7,1,1,"CatIndDisaggrGrp")),0)</f>
        <v>0</v>
      </c>
      <c r="K7" s="200">
        <f ca="1">IFERROR(INDIRECT(ADDRESS(MATCH(G7,CatIndDisaggrGrp!$A:$A,0),7,1,1,"CatIndDisaggrGrp")),0)</f>
        <v>0</v>
      </c>
      <c r="L7" s="201">
        <f t="shared" ref="L7:L13" ca="1" si="1">SUM(H7:K7)</f>
        <v>0</v>
      </c>
    </row>
    <row r="8" spans="1:15" x14ac:dyDescent="0.2">
      <c r="A8" s="199" t="e">
        <f>IF('Performance Framework '!#REF!&lt;&gt;"",'Performance Framework '!#REF!,"")</f>
        <v>#REF!</v>
      </c>
      <c r="B8" s="200" t="e">
        <f ca="1">INDIRECT(ADDRESS(MATCH(A8,CatImpact!B:B,0),3,1,1,"CatImpact"))</f>
        <v>#REF!</v>
      </c>
      <c r="C8" s="200" t="e">
        <f ca="1">INDIRECT(ADDRESS(MATCH(A8,CatImpact!B:B,0),10,1,1,"CatImpact"))</f>
        <v>#REF!</v>
      </c>
      <c r="D8" s="200" t="e">
        <f>IF('Performance Framework '!#REF!&lt;&gt;"",'Performance Framework '!#REF!,"")</f>
        <v>#REF!</v>
      </c>
      <c r="E8" s="200" t="e">
        <f>IF('Performance Framework '!#REF!&lt;&gt;"",'Performance Framework '!#REF!,"")</f>
        <v>#REF!</v>
      </c>
      <c r="F8" s="200" t="e">
        <f>IF('Performance Framework '!#REF!&lt;&gt;"",'Performance Framework '!#REF!,"")</f>
        <v>#REF!</v>
      </c>
      <c r="G8" s="200" t="e">
        <f>IF('Performance Framework '!#REF!&lt;&gt;"",'Performance Framework '!#REF!,"")</f>
        <v>#REF!</v>
      </c>
      <c r="H8" s="200">
        <f ca="1">IFERROR(INDIRECT(ADDRESS(MATCH(D8,CatIndDisaggrGrp!$A:$A,0),7,1,1,"CatIndDisaggrGrp")),0)</f>
        <v>0</v>
      </c>
      <c r="I8" s="200">
        <f ca="1">IFERROR(INDIRECT(ADDRESS(MATCH(E8,CatIndDisaggrGrp!$A:$A,0),7,1,1,"CatIndDisaggrGrp")),0)</f>
        <v>0</v>
      </c>
      <c r="J8" s="200">
        <f ca="1">IFERROR(INDIRECT(ADDRESS(MATCH(F8,CatIndDisaggrGrp!$A:$A,0),7,1,1,"CatIndDisaggrGrp")),0)</f>
        <v>0</v>
      </c>
      <c r="K8" s="200">
        <f ca="1">IFERROR(INDIRECT(ADDRESS(MATCH(G8,CatIndDisaggrGrp!$A:$A,0),7,1,1,"CatIndDisaggrGrp")),0)</f>
        <v>0</v>
      </c>
      <c r="L8" s="201">
        <f t="shared" ca="1" si="1"/>
        <v>0</v>
      </c>
    </row>
    <row r="9" spans="1:15" x14ac:dyDescent="0.2">
      <c r="A9" s="199" t="e">
        <f>IF('Performance Framework '!#REF!&lt;&gt;"",'Performance Framework '!#REF!,"")</f>
        <v>#REF!</v>
      </c>
      <c r="B9" s="200" t="e">
        <f ca="1">INDIRECT(ADDRESS(MATCH(A9,CatImpact!B:B,0),3,1,1,"CatImpact"))</f>
        <v>#REF!</v>
      </c>
      <c r="C9" s="200" t="e">
        <f ca="1">INDIRECT(ADDRESS(MATCH(A9,CatImpact!B:B,0),10,1,1,"CatImpact"))</f>
        <v>#REF!</v>
      </c>
      <c r="D9" s="200" t="e">
        <f>IF('Performance Framework '!#REF!&lt;&gt;"",'Performance Framework '!#REF!,"")</f>
        <v>#REF!</v>
      </c>
      <c r="E9" s="200" t="e">
        <f>IF('Performance Framework '!#REF!&lt;&gt;"",'Performance Framework '!#REF!,"")</f>
        <v>#REF!</v>
      </c>
      <c r="F9" s="200" t="e">
        <f>IF('Performance Framework '!#REF!&lt;&gt;"",'Performance Framework '!#REF!,"")</f>
        <v>#REF!</v>
      </c>
      <c r="G9" s="200" t="e">
        <f>IF('Performance Framework '!#REF!&lt;&gt;"",'Performance Framework '!#REF!,"")</f>
        <v>#REF!</v>
      </c>
      <c r="H9" s="200">
        <f ca="1">IFERROR(INDIRECT(ADDRESS(MATCH(D9,CatIndDisaggrGrp!$A:$A,0),7,1,1,"CatIndDisaggrGrp")),0)</f>
        <v>0</v>
      </c>
      <c r="I9" s="200">
        <f ca="1">IFERROR(INDIRECT(ADDRESS(MATCH(E9,CatIndDisaggrGrp!$A:$A,0),7,1,1,"CatIndDisaggrGrp")),0)</f>
        <v>0</v>
      </c>
      <c r="J9" s="200">
        <f ca="1">IFERROR(INDIRECT(ADDRESS(MATCH(F9,CatIndDisaggrGrp!$A:$A,0),7,1,1,"CatIndDisaggrGrp")),0)</f>
        <v>0</v>
      </c>
      <c r="K9" s="200">
        <f ca="1">IFERROR(INDIRECT(ADDRESS(MATCH(G9,CatIndDisaggrGrp!$A:$A,0),7,1,1,"CatIndDisaggrGrp")),0)</f>
        <v>0</v>
      </c>
      <c r="L9" s="201">
        <f t="shared" ca="1" si="1"/>
        <v>0</v>
      </c>
    </row>
    <row r="10" spans="1:15" x14ac:dyDescent="0.2">
      <c r="A10" s="199" t="e">
        <f>IF('Performance Framework '!#REF!&lt;&gt;"",'Performance Framework '!#REF!,"")</f>
        <v>#REF!</v>
      </c>
      <c r="B10" s="200" t="e">
        <f ca="1">INDIRECT(ADDRESS(MATCH(A10,CatImpact!B:B,0),3,1,1,"CatImpact"))</f>
        <v>#REF!</v>
      </c>
      <c r="C10" s="200" t="e">
        <f ca="1">INDIRECT(ADDRESS(MATCH(A10,CatImpact!B:B,0),10,1,1,"CatImpact"))</f>
        <v>#REF!</v>
      </c>
      <c r="D10" s="200" t="e">
        <f>IF('Performance Framework '!#REF!&lt;&gt;"",'Performance Framework '!#REF!,"")</f>
        <v>#REF!</v>
      </c>
      <c r="E10" s="200" t="e">
        <f>IF('Performance Framework '!#REF!&lt;&gt;"",'Performance Framework '!#REF!,"")</f>
        <v>#REF!</v>
      </c>
      <c r="F10" s="200" t="e">
        <f>IF('Performance Framework '!#REF!&lt;&gt;"",'Performance Framework '!#REF!,"")</f>
        <v>#REF!</v>
      </c>
      <c r="G10" s="200" t="e">
        <f>IF('Performance Framework '!#REF!&lt;&gt;"",'Performance Framework '!#REF!,"")</f>
        <v>#REF!</v>
      </c>
      <c r="H10" s="200">
        <f ca="1">IFERROR(INDIRECT(ADDRESS(MATCH(D10,CatIndDisaggrGrp!$A:$A,0),7,1,1,"CatIndDisaggrGrp")),0)</f>
        <v>0</v>
      </c>
      <c r="I10" s="200">
        <f ca="1">IFERROR(INDIRECT(ADDRESS(MATCH(E10,CatIndDisaggrGrp!$A:$A,0),7,1,1,"CatIndDisaggrGrp")),0)</f>
        <v>0</v>
      </c>
      <c r="J10" s="200">
        <f ca="1">IFERROR(INDIRECT(ADDRESS(MATCH(F10,CatIndDisaggrGrp!$A:$A,0),7,1,1,"CatIndDisaggrGrp")),0)</f>
        <v>0</v>
      </c>
      <c r="K10" s="200">
        <f ca="1">IFERROR(INDIRECT(ADDRESS(MATCH(G10,CatIndDisaggrGrp!$A:$A,0),7,1,1,"CatIndDisaggrGrp")),0)</f>
        <v>0</v>
      </c>
      <c r="L10" s="201">
        <f t="shared" ca="1" si="1"/>
        <v>0</v>
      </c>
    </row>
    <row r="11" spans="1:15" x14ac:dyDescent="0.2">
      <c r="A11" s="199" t="e">
        <f>IF('Performance Framework '!#REF!&lt;&gt;"",'Performance Framework '!#REF!,"")</f>
        <v>#REF!</v>
      </c>
      <c r="B11" s="200" t="e">
        <f ca="1">INDIRECT(ADDRESS(MATCH(A11,CatImpact!B:B,0),3,1,1,"CatImpact"))</f>
        <v>#REF!</v>
      </c>
      <c r="C11" s="200" t="e">
        <f ca="1">INDIRECT(ADDRESS(MATCH(A11,CatImpact!B:B,0),10,1,1,"CatImpact"))</f>
        <v>#REF!</v>
      </c>
      <c r="D11" s="200" t="e">
        <f>IF('Performance Framework '!#REF!&lt;&gt;"",'Performance Framework '!#REF!,"")</f>
        <v>#REF!</v>
      </c>
      <c r="E11" s="200" t="e">
        <f>IF('Performance Framework '!#REF!&lt;&gt;"",'Performance Framework '!#REF!,"")</f>
        <v>#REF!</v>
      </c>
      <c r="F11" s="200" t="e">
        <f>IF('Performance Framework '!#REF!&lt;&gt;"",'Performance Framework '!#REF!,"")</f>
        <v>#REF!</v>
      </c>
      <c r="G11" s="200" t="e">
        <f>IF('Performance Framework '!#REF!&lt;&gt;"",'Performance Framework '!#REF!,"")</f>
        <v>#REF!</v>
      </c>
      <c r="H11" s="200">
        <f ca="1">IFERROR(INDIRECT(ADDRESS(MATCH(D11,CatIndDisaggrGrp!$A:$A,0),7,1,1,"CatIndDisaggrGrp")),0)</f>
        <v>0</v>
      </c>
      <c r="I11" s="200">
        <f ca="1">IFERROR(INDIRECT(ADDRESS(MATCH(E11,CatIndDisaggrGrp!$A:$A,0),7,1,1,"CatIndDisaggrGrp")),0)</f>
        <v>0</v>
      </c>
      <c r="J11" s="200">
        <f ca="1">IFERROR(INDIRECT(ADDRESS(MATCH(F11,CatIndDisaggrGrp!$A:$A,0),7,1,1,"CatIndDisaggrGrp")),0)</f>
        <v>0</v>
      </c>
      <c r="K11" s="200">
        <f ca="1">IFERROR(INDIRECT(ADDRESS(MATCH(G11,CatIndDisaggrGrp!$A:$A,0),7,1,1,"CatIndDisaggrGrp")),0)</f>
        <v>0</v>
      </c>
      <c r="L11" s="201">
        <f t="shared" ca="1" si="1"/>
        <v>0</v>
      </c>
    </row>
    <row r="12" spans="1:15" x14ac:dyDescent="0.2">
      <c r="A12" s="199" t="e">
        <f>IF('Performance Framework '!#REF!&lt;&gt;"",'Performance Framework '!#REF!,"")</f>
        <v>#REF!</v>
      </c>
      <c r="B12" s="200" t="e">
        <f ca="1">INDIRECT(ADDRESS(MATCH(A12,CatImpact!B:B,0),3,1,1,"CatImpact"))</f>
        <v>#REF!</v>
      </c>
      <c r="C12" s="200" t="e">
        <f ca="1">INDIRECT(ADDRESS(MATCH(A12,CatImpact!B:B,0),10,1,1,"CatImpact"))</f>
        <v>#REF!</v>
      </c>
      <c r="D12" s="200" t="e">
        <f>IF('Performance Framework '!#REF!&lt;&gt;"",'Performance Framework '!#REF!,"")</f>
        <v>#REF!</v>
      </c>
      <c r="E12" s="200" t="e">
        <f>IF('Performance Framework '!#REF!&lt;&gt;"",'Performance Framework '!#REF!,"")</f>
        <v>#REF!</v>
      </c>
      <c r="F12" s="200" t="e">
        <f>IF('Performance Framework '!#REF!&lt;&gt;"",'Performance Framework '!#REF!,"")</f>
        <v>#REF!</v>
      </c>
      <c r="G12" s="200" t="e">
        <f>IF('Performance Framework '!#REF!&lt;&gt;"",'Performance Framework '!#REF!,"")</f>
        <v>#REF!</v>
      </c>
      <c r="H12" s="200">
        <f ca="1">IFERROR(INDIRECT(ADDRESS(MATCH(D12,CatIndDisaggrGrp!$A:$A,0),7,1,1,"CatIndDisaggrGrp")),0)</f>
        <v>0</v>
      </c>
      <c r="I12" s="200">
        <f ca="1">IFERROR(INDIRECT(ADDRESS(MATCH(E12,CatIndDisaggrGrp!$A:$A,0),7,1,1,"CatIndDisaggrGrp")),0)</f>
        <v>0</v>
      </c>
      <c r="J12" s="200">
        <f ca="1">IFERROR(INDIRECT(ADDRESS(MATCH(F12,CatIndDisaggrGrp!$A:$A,0),7,1,1,"CatIndDisaggrGrp")),0)</f>
        <v>0</v>
      </c>
      <c r="K12" s="200">
        <f ca="1">IFERROR(INDIRECT(ADDRESS(MATCH(G12,CatIndDisaggrGrp!$A:$A,0),7,1,1,"CatIndDisaggrGrp")),0)</f>
        <v>0</v>
      </c>
      <c r="L12" s="201">
        <f t="shared" ca="1" si="1"/>
        <v>0</v>
      </c>
    </row>
    <row r="13" spans="1:15" x14ac:dyDescent="0.2">
      <c r="A13" s="203" t="e">
        <f>IF('Performance Framework '!#REF!&lt;&gt;"",'Performance Framework '!#REF!,"")</f>
        <v>#REF!</v>
      </c>
      <c r="B13" s="204" t="e">
        <f ca="1">INDIRECT(ADDRESS(MATCH(A13,CatImpact!B:B,0),3,1,1,"CatImpact"))</f>
        <v>#REF!</v>
      </c>
      <c r="C13" s="204" t="e">
        <f ca="1">INDIRECT(ADDRESS(MATCH(A13,CatImpact!B:B,0),10,1,1,"CatImpact"))</f>
        <v>#REF!</v>
      </c>
      <c r="D13" s="204" t="e">
        <f>IF('Performance Framework '!#REF!&lt;&gt;"",'Performance Framework '!#REF!,"")</f>
        <v>#REF!</v>
      </c>
      <c r="E13" s="204" t="e">
        <f>IF('Performance Framework '!#REF!&lt;&gt;"",'Performance Framework '!#REF!,"")</f>
        <v>#REF!</v>
      </c>
      <c r="F13" s="204" t="e">
        <f>IF('Performance Framework '!#REF!&lt;&gt;"",'Performance Framework '!#REF!,"")</f>
        <v>#REF!</v>
      </c>
      <c r="G13" s="204" t="e">
        <f>IF('Performance Framework '!#REF!&lt;&gt;"",'Performance Framework '!#REF!,"")</f>
        <v>#REF!</v>
      </c>
      <c r="H13" s="204">
        <f ca="1">IFERROR(INDIRECT(ADDRESS(MATCH(D13,CatIndDisaggrGrp!$A:$A,0),7,1,1,"CatIndDisaggrGrp")),0)</f>
        <v>0</v>
      </c>
      <c r="I13" s="204">
        <f ca="1">IFERROR(INDIRECT(ADDRESS(MATCH(E13,CatIndDisaggrGrp!$A:$A,0),7,1,1,"CatIndDisaggrGrp")),0)</f>
        <v>0</v>
      </c>
      <c r="J13" s="204">
        <f ca="1">IFERROR(INDIRECT(ADDRESS(MATCH(F13,CatIndDisaggrGrp!$A:$A,0),7,1,1,"CatIndDisaggrGrp")),0)</f>
        <v>0</v>
      </c>
      <c r="K13" s="204">
        <f ca="1">IFERROR(INDIRECT(ADDRESS(MATCH(G13,CatIndDisaggrGrp!$A:$A,0),7,1,1,"CatIndDisaggrGrp")),0)</f>
        <v>0</v>
      </c>
      <c r="L13" s="205">
        <f t="shared" ca="1" si="1"/>
        <v>0</v>
      </c>
    </row>
    <row r="18" spans="1:11" x14ac:dyDescent="0.2">
      <c r="A18" s="196"/>
      <c r="B18" s="196"/>
      <c r="C18" s="196"/>
      <c r="D18" s="196"/>
      <c r="E18" s="196"/>
    </row>
    <row r="19" spans="1:11" x14ac:dyDescent="0.2">
      <c r="A19" s="196"/>
      <c r="B19" s="196"/>
      <c r="C19" s="196"/>
      <c r="D19" s="196"/>
      <c r="E19" s="196"/>
    </row>
    <row r="20" spans="1:11" ht="51" x14ac:dyDescent="0.2">
      <c r="A20" s="242" t="s">
        <v>4077</v>
      </c>
      <c r="B20" s="242" t="s">
        <v>4078</v>
      </c>
      <c r="C20" s="242" t="s">
        <v>4074</v>
      </c>
      <c r="D20" s="242" t="s">
        <v>4079</v>
      </c>
      <c r="E20" s="242" t="s">
        <v>4082</v>
      </c>
      <c r="F20" s="242" t="s">
        <v>4080</v>
      </c>
      <c r="G20" s="242" t="s">
        <v>4081</v>
      </c>
      <c r="H20" s="242" t="s">
        <v>11</v>
      </c>
      <c r="I20" s="242" t="s">
        <v>4075</v>
      </c>
      <c r="J20" s="242" t="s">
        <v>3669</v>
      </c>
      <c r="K20" s="242" t="s">
        <v>4076</v>
      </c>
    </row>
    <row r="21" spans="1:11" x14ac:dyDescent="0.2">
      <c r="A21" s="237" t="str">
        <f ca="1">IF((IFERROR(MATCH(TRUE,INDEX(L3:L13&lt;&gt;0,),0),""))&lt;&gt;"",(IFERROR(MATCH(TRUE,INDEX(L3:L13&lt;&gt;0,),0),"")),"")</f>
        <v/>
      </c>
      <c r="B21" s="238" t="str">
        <f t="shared" ref="B21:B45" ca="1" si="2">IF(A21&lt;&gt;"",INDEX($L$3:$L$13,A21,1),"")</f>
        <v/>
      </c>
      <c r="C21" s="238" t="str">
        <f ca="1">IF(B21&lt;&gt;"",IF(A21&lt;&gt;A20,1,C20+1),"")</f>
        <v/>
      </c>
      <c r="D21" s="238" t="str">
        <f ca="1">IF(A21&lt;&gt;"",IF(A21&lt;&gt;A20,1,D20+1),"")</f>
        <v/>
      </c>
      <c r="E21" s="239" t="str">
        <f ca="1">A21&amp;D21</f>
        <v/>
      </c>
      <c r="F21" s="238" t="str">
        <f t="shared" ref="F21:F45" ca="1" si="3">IF(A21&lt;&gt;"",INDEX($H$3:$K$13,A21,D21),"")</f>
        <v/>
      </c>
      <c r="G21" s="238" t="str">
        <f ca="1">IF(A21&lt;&gt;"",IF(E21&lt;&gt;E20,1,G20+1),"")</f>
        <v/>
      </c>
      <c r="H21" s="238" t="str">
        <f t="shared" ref="H21:H45" ca="1" si="4">IF(A21&lt;&gt;"",INDEX($B$3:$B$13,A21,1),"")</f>
        <v/>
      </c>
      <c r="I21" s="238" t="str">
        <f ca="1">IF(A21&lt;&gt;"",INDEX($D$3:$G$13,A21,D21),"")</f>
        <v/>
      </c>
      <c r="J21" s="238" t="str">
        <f ca="1">IF(A21&lt;&gt;"",INDIRECT(ADDRESS(MATCH(I21,CatIndDisaggrGrp!$A:$A,0),2,1,1,"CatIndDisaggrGrp")),"")</f>
        <v/>
      </c>
      <c r="K21" s="240" t="str">
        <f ca="1">IF(A21&lt;&gt;"",INDEX(CatIndDisaggrGrpValues!A:D,MATCH(DisaggImpact!I21,CatIndDisaggrGrpValues!A:A,0)+DisaggImpact!G21-1,4),"")</f>
        <v/>
      </c>
    </row>
    <row r="22" spans="1:11" x14ac:dyDescent="0.2">
      <c r="A22" s="199" t="str">
        <f ca="1">IF(B21=C21,IF((IFERROR(MATCH(TRUE,INDEX(OFFSET($L$3,A21,0,1,1):$L$13&lt;&gt;0,),0),""))&lt;&gt;"",(IFERROR(MATCH(TRUE,INDEX(OFFSET($L$3,A21,0,1,1):$L$13&lt;&gt;0,),0),""))+A21,""),A21)</f>
        <v/>
      </c>
      <c r="B22" s="200" t="str">
        <f t="shared" ca="1" si="2"/>
        <v/>
      </c>
      <c r="C22" s="200" t="str">
        <f t="shared" ref="C22:C45" ca="1" si="5">IF(B22&lt;&gt;"",IF(A22&lt;&gt;A21,1,C21+1),"")</f>
        <v/>
      </c>
      <c r="D22" s="200" t="str">
        <f t="shared" ref="D22:D45" ca="1" si="6">IF(A22&lt;&gt;"",IF(A22&lt;&gt;A21,1,IF(G21&lt;&gt;F21,D21,D21+1)),"")</f>
        <v/>
      </c>
      <c r="E22" s="175" t="str">
        <f t="shared" ref="E22:E45" ca="1" si="7">A22&amp;D22</f>
        <v/>
      </c>
      <c r="F22" s="200" t="str">
        <f t="shared" ca="1" si="3"/>
        <v/>
      </c>
      <c r="G22" s="200" t="str">
        <f t="shared" ref="G22:G45" ca="1" si="8">IF(A22&lt;&gt;"",IF(E22&lt;&gt;E21,1,G21+1),"")</f>
        <v/>
      </c>
      <c r="H22" s="200" t="str">
        <f t="shared" ca="1" si="4"/>
        <v/>
      </c>
      <c r="I22" s="200" t="str">
        <f t="shared" ref="I22:I45" ca="1" si="9">IF(A22&lt;&gt;"",INDEX($D$3:$G$13,A22,D22),"")</f>
        <v/>
      </c>
      <c r="J22" s="200" t="str">
        <f ca="1">IF(A22&lt;&gt;"",INDIRECT(ADDRESS(MATCH(I22,CatIndDisaggrGrp!$A:$A,0),2,1,1,"CatIndDisaggrGrp")),"")</f>
        <v/>
      </c>
      <c r="K22" s="201" t="str">
        <f ca="1">IF(A22&lt;&gt;"",INDEX(CatIndDisaggrGrpValues!A:D,MATCH(DisaggImpact!I22,CatIndDisaggrGrpValues!A:A,0)+DisaggImpact!G22-1,4),"")</f>
        <v/>
      </c>
    </row>
    <row r="23" spans="1:11" x14ac:dyDescent="0.2">
      <c r="A23" s="199" t="str">
        <f ca="1">IF(B22=C22,IF((IFERROR(MATCH(TRUE,INDEX(OFFSET($L$3,A22,0,1,1):$L$13&lt;&gt;0,),0),""))&lt;&gt;"",(IFERROR(MATCH(TRUE,INDEX(OFFSET($L$3,A22,0,1,1):$L$13&lt;&gt;0,),0),""))+A22,""),A22)</f>
        <v/>
      </c>
      <c r="B23" s="200" t="str">
        <f t="shared" ca="1" si="2"/>
        <v/>
      </c>
      <c r="C23" s="200" t="str">
        <f t="shared" ca="1" si="5"/>
        <v/>
      </c>
      <c r="D23" s="200" t="str">
        <f t="shared" ca="1" si="6"/>
        <v/>
      </c>
      <c r="E23" s="175" t="str">
        <f t="shared" ca="1" si="7"/>
        <v/>
      </c>
      <c r="F23" s="200" t="str">
        <f t="shared" ca="1" si="3"/>
        <v/>
      </c>
      <c r="G23" s="200" t="str">
        <f t="shared" ca="1" si="8"/>
        <v/>
      </c>
      <c r="H23" s="200" t="str">
        <f t="shared" ca="1" si="4"/>
        <v/>
      </c>
      <c r="I23" s="200" t="str">
        <f t="shared" ca="1" si="9"/>
        <v/>
      </c>
      <c r="J23" s="200" t="str">
        <f ca="1">IF(A23&lt;&gt;"",INDIRECT(ADDRESS(MATCH(I23,CatIndDisaggrGrp!$A:$A,0),2,1,1,"CatIndDisaggrGrp")),"")</f>
        <v/>
      </c>
      <c r="K23" s="201" t="str">
        <f ca="1">IF(A23&lt;&gt;"",INDEX(CatIndDisaggrGrpValues!A:D,MATCH(DisaggImpact!I23,CatIndDisaggrGrpValues!A:A,0)+DisaggImpact!G23-1,4),"")</f>
        <v/>
      </c>
    </row>
    <row r="24" spans="1:11" x14ac:dyDescent="0.2">
      <c r="A24" s="199" t="str">
        <f ca="1">IF(B23=C23,IF((IFERROR(MATCH(TRUE,INDEX(OFFSET($L$3,A23,0,1,1):$L$13&lt;&gt;0,),0),""))&lt;&gt;"",(IFERROR(MATCH(TRUE,INDEX(OFFSET($L$3,A23,0,1,1):$L$13&lt;&gt;0,),0),""))+A23,""),A23)</f>
        <v/>
      </c>
      <c r="B24" s="200" t="str">
        <f t="shared" ca="1" si="2"/>
        <v/>
      </c>
      <c r="C24" s="200" t="str">
        <f t="shared" ca="1" si="5"/>
        <v/>
      </c>
      <c r="D24" s="200" t="str">
        <f t="shared" ca="1" si="6"/>
        <v/>
      </c>
      <c r="E24" s="175" t="str">
        <f t="shared" ca="1" si="7"/>
        <v/>
      </c>
      <c r="F24" s="200" t="str">
        <f t="shared" ca="1" si="3"/>
        <v/>
      </c>
      <c r="G24" s="200" t="str">
        <f t="shared" ca="1" si="8"/>
        <v/>
      </c>
      <c r="H24" s="200" t="str">
        <f t="shared" ca="1" si="4"/>
        <v/>
      </c>
      <c r="I24" s="200" t="str">
        <f t="shared" ca="1" si="9"/>
        <v/>
      </c>
      <c r="J24" s="200" t="str">
        <f ca="1">IF(A24&lt;&gt;"",INDIRECT(ADDRESS(MATCH(I24,CatIndDisaggrGrp!$A:$A,0),2,1,1,"CatIndDisaggrGrp")),"")</f>
        <v/>
      </c>
      <c r="K24" s="201" t="str">
        <f ca="1">IF(A24&lt;&gt;"",INDEX(CatIndDisaggrGrpValues!A:D,MATCH(DisaggImpact!I24,CatIndDisaggrGrpValues!A:A,0)+DisaggImpact!G24-1,4),"")</f>
        <v/>
      </c>
    </row>
    <row r="25" spans="1:11" x14ac:dyDescent="0.2">
      <c r="A25" s="199" t="str">
        <f ca="1">IF(B24=C24,IF((IFERROR(MATCH(TRUE,INDEX(OFFSET($L$3,A24,0,1,1):$L$13&lt;&gt;0,),0),""))&lt;&gt;"",(IFERROR(MATCH(TRUE,INDEX(OFFSET($L$3,A24,0,1,1):$L$13&lt;&gt;0,),0),""))+A24,""),A24)</f>
        <v/>
      </c>
      <c r="B25" s="200" t="str">
        <f t="shared" ca="1" si="2"/>
        <v/>
      </c>
      <c r="C25" s="200" t="str">
        <f t="shared" ca="1" si="5"/>
        <v/>
      </c>
      <c r="D25" s="200" t="str">
        <f t="shared" ca="1" si="6"/>
        <v/>
      </c>
      <c r="E25" s="175" t="str">
        <f t="shared" ca="1" si="7"/>
        <v/>
      </c>
      <c r="F25" s="200" t="str">
        <f t="shared" ca="1" si="3"/>
        <v/>
      </c>
      <c r="G25" s="200" t="str">
        <f t="shared" ca="1" si="8"/>
        <v/>
      </c>
      <c r="H25" s="200" t="str">
        <f t="shared" ca="1" si="4"/>
        <v/>
      </c>
      <c r="I25" s="200" t="str">
        <f t="shared" ca="1" si="9"/>
        <v/>
      </c>
      <c r="J25" s="200" t="str">
        <f ca="1">IF(A25&lt;&gt;"",INDIRECT(ADDRESS(MATCH(I25,CatIndDisaggrGrp!$A:$A,0),2,1,1,"CatIndDisaggrGrp")),"")</f>
        <v/>
      </c>
      <c r="K25" s="201" t="str">
        <f ca="1">IF(A25&lt;&gt;"",INDEX(CatIndDisaggrGrpValues!A:D,MATCH(DisaggImpact!I25,CatIndDisaggrGrpValues!A:A,0)+DisaggImpact!G25-1,4),"")</f>
        <v/>
      </c>
    </row>
    <row r="26" spans="1:11" x14ac:dyDescent="0.2">
      <c r="A26" s="199" t="str">
        <f ca="1">IF(B25=C25,IF((IFERROR(MATCH(TRUE,INDEX(OFFSET($L$3,A25,0,1,1):$L$13&lt;&gt;0,),0),""))&lt;&gt;"",(IFERROR(MATCH(TRUE,INDEX(OFFSET($L$3,A25,0,1,1):$L$13&lt;&gt;0,),0),""))+A25,""),A25)</f>
        <v/>
      </c>
      <c r="B26" s="200" t="str">
        <f t="shared" ca="1" si="2"/>
        <v/>
      </c>
      <c r="C26" s="200" t="str">
        <f t="shared" ca="1" si="5"/>
        <v/>
      </c>
      <c r="D26" s="200" t="str">
        <f t="shared" ca="1" si="6"/>
        <v/>
      </c>
      <c r="E26" s="175" t="str">
        <f t="shared" ca="1" si="7"/>
        <v/>
      </c>
      <c r="F26" s="200" t="str">
        <f t="shared" ca="1" si="3"/>
        <v/>
      </c>
      <c r="G26" s="200" t="str">
        <f t="shared" ca="1" si="8"/>
        <v/>
      </c>
      <c r="H26" s="200" t="str">
        <f t="shared" ca="1" si="4"/>
        <v/>
      </c>
      <c r="I26" s="200" t="str">
        <f t="shared" ca="1" si="9"/>
        <v/>
      </c>
      <c r="J26" s="200" t="str">
        <f ca="1">IF(A26&lt;&gt;"",INDIRECT(ADDRESS(MATCH(I26,CatIndDisaggrGrp!$A:$A,0),2,1,1,"CatIndDisaggrGrp")),"")</f>
        <v/>
      </c>
      <c r="K26" s="201" t="str">
        <f ca="1">IF(A26&lt;&gt;"",INDEX(CatIndDisaggrGrpValues!A:D,MATCH(DisaggImpact!I26,CatIndDisaggrGrpValues!A:A,0)+DisaggImpact!G26-1,4),"")</f>
        <v/>
      </c>
    </row>
    <row r="27" spans="1:11" x14ac:dyDescent="0.2">
      <c r="A27" s="199" t="str">
        <f ca="1">IF(B26=C26,IF((IFERROR(MATCH(TRUE,INDEX(OFFSET($L$3,A26,0,1,1):$L$13&lt;&gt;0,),0),""))&lt;&gt;"",(IFERROR(MATCH(TRUE,INDEX(OFFSET($L$3,A26,0,1,1):$L$13&lt;&gt;0,),0),""))+A26,""),A26)</f>
        <v/>
      </c>
      <c r="B27" s="200" t="str">
        <f t="shared" ca="1" si="2"/>
        <v/>
      </c>
      <c r="C27" s="200" t="str">
        <f t="shared" ca="1" si="5"/>
        <v/>
      </c>
      <c r="D27" s="200" t="str">
        <f t="shared" ca="1" si="6"/>
        <v/>
      </c>
      <c r="E27" s="175" t="str">
        <f t="shared" ca="1" si="7"/>
        <v/>
      </c>
      <c r="F27" s="200" t="str">
        <f t="shared" ca="1" si="3"/>
        <v/>
      </c>
      <c r="G27" s="200" t="str">
        <f t="shared" ca="1" si="8"/>
        <v/>
      </c>
      <c r="H27" s="200" t="str">
        <f t="shared" ca="1" si="4"/>
        <v/>
      </c>
      <c r="I27" s="200" t="str">
        <f t="shared" ca="1" si="9"/>
        <v/>
      </c>
      <c r="J27" s="200" t="str">
        <f ca="1">IF(A27&lt;&gt;"",INDIRECT(ADDRESS(MATCH(I27,CatIndDisaggrGrp!$A:$A,0),2,1,1,"CatIndDisaggrGrp")),"")</f>
        <v/>
      </c>
      <c r="K27" s="201" t="str">
        <f ca="1">IF(A27&lt;&gt;"",INDEX(CatIndDisaggrGrpValues!A:D,MATCH(DisaggImpact!I27,CatIndDisaggrGrpValues!A:A,0)+DisaggImpact!G27-1,4),"")</f>
        <v/>
      </c>
    </row>
    <row r="28" spans="1:11" x14ac:dyDescent="0.2">
      <c r="A28" s="199" t="str">
        <f ca="1">IF(B27=C27,IF((IFERROR(MATCH(TRUE,INDEX(OFFSET($L$3,A27,0,1,1):$L$13&lt;&gt;0,),0),""))&lt;&gt;"",(IFERROR(MATCH(TRUE,INDEX(OFFSET($L$3,A27,0,1,1):$L$13&lt;&gt;0,),0),""))+A27,""),A27)</f>
        <v/>
      </c>
      <c r="B28" s="200" t="str">
        <f t="shared" ca="1" si="2"/>
        <v/>
      </c>
      <c r="C28" s="200" t="str">
        <f t="shared" ca="1" si="5"/>
        <v/>
      </c>
      <c r="D28" s="200" t="str">
        <f t="shared" ca="1" si="6"/>
        <v/>
      </c>
      <c r="E28" s="175" t="str">
        <f t="shared" ca="1" si="7"/>
        <v/>
      </c>
      <c r="F28" s="200" t="str">
        <f t="shared" ca="1" si="3"/>
        <v/>
      </c>
      <c r="G28" s="200" t="str">
        <f t="shared" ca="1" si="8"/>
        <v/>
      </c>
      <c r="H28" s="200" t="str">
        <f t="shared" ca="1" si="4"/>
        <v/>
      </c>
      <c r="I28" s="200" t="str">
        <f t="shared" ca="1" si="9"/>
        <v/>
      </c>
      <c r="J28" s="200" t="str">
        <f ca="1">IF(A28&lt;&gt;"",INDIRECT(ADDRESS(MATCH(I28,CatIndDisaggrGrp!$A:$A,0),2,1,1,"CatIndDisaggrGrp")),"")</f>
        <v/>
      </c>
      <c r="K28" s="201" t="str">
        <f ca="1">IF(A28&lt;&gt;"",INDEX(CatIndDisaggrGrpValues!A:D,MATCH(DisaggImpact!I28,CatIndDisaggrGrpValues!A:A,0)+DisaggImpact!G28-1,4),"")</f>
        <v/>
      </c>
    </row>
    <row r="29" spans="1:11" x14ac:dyDescent="0.2">
      <c r="A29" s="199" t="str">
        <f ca="1">IF(B28=C28,IF((IFERROR(MATCH(TRUE,INDEX(OFFSET($L$3,A28,0,1,1):$L$13&lt;&gt;0,),0),""))&lt;&gt;"",(IFERROR(MATCH(TRUE,INDEX(OFFSET($L$3,A28,0,1,1):$L$13&lt;&gt;0,),0),""))+A28,""),A28)</f>
        <v/>
      </c>
      <c r="B29" s="200" t="str">
        <f t="shared" ca="1" si="2"/>
        <v/>
      </c>
      <c r="C29" s="200" t="str">
        <f t="shared" ca="1" si="5"/>
        <v/>
      </c>
      <c r="D29" s="200" t="str">
        <f t="shared" ca="1" si="6"/>
        <v/>
      </c>
      <c r="E29" s="175" t="str">
        <f t="shared" ca="1" si="7"/>
        <v/>
      </c>
      <c r="F29" s="200" t="str">
        <f t="shared" ca="1" si="3"/>
        <v/>
      </c>
      <c r="G29" s="200" t="str">
        <f t="shared" ca="1" si="8"/>
        <v/>
      </c>
      <c r="H29" s="200" t="str">
        <f t="shared" ca="1" si="4"/>
        <v/>
      </c>
      <c r="I29" s="200" t="str">
        <f t="shared" ca="1" si="9"/>
        <v/>
      </c>
      <c r="J29" s="200" t="str">
        <f ca="1">IF(A29&lt;&gt;"",INDIRECT(ADDRESS(MATCH(I29,CatIndDisaggrGrp!$A:$A,0),2,1,1,"CatIndDisaggrGrp")),"")</f>
        <v/>
      </c>
      <c r="K29" s="201" t="str">
        <f ca="1">IF(A29&lt;&gt;"",INDEX(CatIndDisaggrGrpValues!A:D,MATCH(DisaggImpact!I29,CatIndDisaggrGrpValues!A:A,0)+DisaggImpact!G29-1,4),"")</f>
        <v/>
      </c>
    </row>
    <row r="30" spans="1:11" x14ac:dyDescent="0.2">
      <c r="A30" s="199" t="str">
        <f ca="1">IF(B29=C29,IF((IFERROR(MATCH(TRUE,INDEX(OFFSET($L$3,A29,0,1,1):$L$13&lt;&gt;0,),0),""))&lt;&gt;"",(IFERROR(MATCH(TRUE,INDEX(OFFSET($L$3,A29,0,1,1):$L$13&lt;&gt;0,),0),""))+A29,""),A29)</f>
        <v/>
      </c>
      <c r="B30" s="200" t="str">
        <f t="shared" ca="1" si="2"/>
        <v/>
      </c>
      <c r="C30" s="200" t="str">
        <f t="shared" ca="1" si="5"/>
        <v/>
      </c>
      <c r="D30" s="200" t="str">
        <f t="shared" ca="1" si="6"/>
        <v/>
      </c>
      <c r="E30" s="175" t="str">
        <f t="shared" ca="1" si="7"/>
        <v/>
      </c>
      <c r="F30" s="200" t="str">
        <f t="shared" ca="1" si="3"/>
        <v/>
      </c>
      <c r="G30" s="200" t="str">
        <f t="shared" ca="1" si="8"/>
        <v/>
      </c>
      <c r="H30" s="200" t="str">
        <f t="shared" ca="1" si="4"/>
        <v/>
      </c>
      <c r="I30" s="200" t="str">
        <f t="shared" ca="1" si="9"/>
        <v/>
      </c>
      <c r="J30" s="200" t="str">
        <f ca="1">IF(A30&lt;&gt;"",INDIRECT(ADDRESS(MATCH(I30,CatIndDisaggrGrp!$A:$A,0),2,1,1,"CatIndDisaggrGrp")),"")</f>
        <v/>
      </c>
      <c r="K30" s="201" t="str">
        <f ca="1">IF(A30&lt;&gt;"",INDEX(CatIndDisaggrGrpValues!A:D,MATCH(DisaggImpact!I30,CatIndDisaggrGrpValues!A:A,0)+DisaggImpact!G30-1,4),"")</f>
        <v/>
      </c>
    </row>
    <row r="31" spans="1:11" x14ac:dyDescent="0.2">
      <c r="A31" s="199" t="str">
        <f ca="1">IF(B30=C30,IF((IFERROR(MATCH(TRUE,INDEX(OFFSET($L$3,A30,0,1,1):$L$13&lt;&gt;0,),0),""))&lt;&gt;"",(IFERROR(MATCH(TRUE,INDEX(OFFSET($L$3,A30,0,1,1):$L$13&lt;&gt;0,),0),""))+A30,""),A30)</f>
        <v/>
      </c>
      <c r="B31" s="200" t="str">
        <f t="shared" ca="1" si="2"/>
        <v/>
      </c>
      <c r="C31" s="200" t="str">
        <f t="shared" ca="1" si="5"/>
        <v/>
      </c>
      <c r="D31" s="200" t="str">
        <f t="shared" ca="1" si="6"/>
        <v/>
      </c>
      <c r="E31" s="175" t="str">
        <f t="shared" ca="1" si="7"/>
        <v/>
      </c>
      <c r="F31" s="200" t="str">
        <f t="shared" ca="1" si="3"/>
        <v/>
      </c>
      <c r="G31" s="200" t="str">
        <f t="shared" ca="1" si="8"/>
        <v/>
      </c>
      <c r="H31" s="200" t="str">
        <f t="shared" ca="1" si="4"/>
        <v/>
      </c>
      <c r="I31" s="200" t="str">
        <f t="shared" ca="1" si="9"/>
        <v/>
      </c>
      <c r="J31" s="200" t="str">
        <f ca="1">IF(A31&lt;&gt;"",INDIRECT(ADDRESS(MATCH(I31,CatIndDisaggrGrp!$A:$A,0),2,1,1,"CatIndDisaggrGrp")),"")</f>
        <v/>
      </c>
      <c r="K31" s="201" t="str">
        <f ca="1">IF(A31&lt;&gt;"",INDEX(CatIndDisaggrGrpValues!A:D,MATCH(DisaggImpact!I31,CatIndDisaggrGrpValues!A:A,0)+DisaggImpact!G31-1,4),"")</f>
        <v/>
      </c>
    </row>
    <row r="32" spans="1:11" x14ac:dyDescent="0.2">
      <c r="A32" s="199" t="str">
        <f ca="1">IF(B31=C31,IF((IFERROR(MATCH(TRUE,INDEX(OFFSET($L$3,A31,0,1,1):$L$13&lt;&gt;0,),0),""))&lt;&gt;"",(IFERROR(MATCH(TRUE,INDEX(OFFSET($L$3,A31,0,1,1):$L$13&lt;&gt;0,),0),""))+A31,""),A31)</f>
        <v/>
      </c>
      <c r="B32" s="200" t="str">
        <f t="shared" ca="1" si="2"/>
        <v/>
      </c>
      <c r="C32" s="200" t="str">
        <f t="shared" ca="1" si="5"/>
        <v/>
      </c>
      <c r="D32" s="200" t="str">
        <f t="shared" ca="1" si="6"/>
        <v/>
      </c>
      <c r="E32" s="175" t="str">
        <f t="shared" ca="1" si="7"/>
        <v/>
      </c>
      <c r="F32" s="200" t="str">
        <f t="shared" ca="1" si="3"/>
        <v/>
      </c>
      <c r="G32" s="200" t="str">
        <f t="shared" ca="1" si="8"/>
        <v/>
      </c>
      <c r="H32" s="200" t="str">
        <f t="shared" ca="1" si="4"/>
        <v/>
      </c>
      <c r="I32" s="200" t="str">
        <f t="shared" ca="1" si="9"/>
        <v/>
      </c>
      <c r="J32" s="200" t="str">
        <f ca="1">IF(A32&lt;&gt;"",INDIRECT(ADDRESS(MATCH(I32,CatIndDisaggrGrp!$A:$A,0),2,1,1,"CatIndDisaggrGrp")),"")</f>
        <v/>
      </c>
      <c r="K32" s="201" t="str">
        <f ca="1">IF(A32&lt;&gt;"",INDEX(CatIndDisaggrGrpValues!A:D,MATCH(DisaggImpact!I32,CatIndDisaggrGrpValues!A:A,0)+DisaggImpact!G32-1,4),"")</f>
        <v/>
      </c>
    </row>
    <row r="33" spans="1:11" x14ac:dyDescent="0.2">
      <c r="A33" s="199" t="str">
        <f ca="1">IF(B32=C32,IF((IFERROR(MATCH(TRUE,INDEX(OFFSET($L$3,A32,0,1,1):$L$13&lt;&gt;0,),0),""))&lt;&gt;"",(IFERROR(MATCH(TRUE,INDEX(OFFSET($L$3,A32,0,1,1):$L$13&lt;&gt;0,),0),""))+A32,""),A32)</f>
        <v/>
      </c>
      <c r="B33" s="200" t="str">
        <f t="shared" ca="1" si="2"/>
        <v/>
      </c>
      <c r="C33" s="200" t="str">
        <f t="shared" ca="1" si="5"/>
        <v/>
      </c>
      <c r="D33" s="200" t="str">
        <f t="shared" ca="1" si="6"/>
        <v/>
      </c>
      <c r="E33" s="175" t="str">
        <f t="shared" ca="1" si="7"/>
        <v/>
      </c>
      <c r="F33" s="200" t="str">
        <f t="shared" ca="1" si="3"/>
        <v/>
      </c>
      <c r="G33" s="200" t="str">
        <f t="shared" ca="1" si="8"/>
        <v/>
      </c>
      <c r="H33" s="200" t="str">
        <f t="shared" ca="1" si="4"/>
        <v/>
      </c>
      <c r="I33" s="200" t="str">
        <f t="shared" ca="1" si="9"/>
        <v/>
      </c>
      <c r="J33" s="200" t="str">
        <f ca="1">IF(A33&lt;&gt;"",INDIRECT(ADDRESS(MATCH(I33,CatIndDisaggrGrp!$A:$A,0),2,1,1,"CatIndDisaggrGrp")),"")</f>
        <v/>
      </c>
      <c r="K33" s="201" t="str">
        <f ca="1">IF(A33&lt;&gt;"",INDEX(CatIndDisaggrGrpValues!A:D,MATCH(DisaggImpact!I33,CatIndDisaggrGrpValues!A:A,0)+DisaggImpact!G33-1,4),"")</f>
        <v/>
      </c>
    </row>
    <row r="34" spans="1:11" x14ac:dyDescent="0.2">
      <c r="A34" s="199" t="str">
        <f ca="1">IF(B33=C33,IF((IFERROR(MATCH(TRUE,INDEX(OFFSET($L$3,A33,0,1,1):$L$13&lt;&gt;0,),0),""))&lt;&gt;"",(IFERROR(MATCH(TRUE,INDEX(OFFSET($L$3,A33,0,1,1):$L$13&lt;&gt;0,),0),""))+A33,""),A33)</f>
        <v/>
      </c>
      <c r="B34" s="200" t="str">
        <f t="shared" ca="1" si="2"/>
        <v/>
      </c>
      <c r="C34" s="200" t="str">
        <f t="shared" ca="1" si="5"/>
        <v/>
      </c>
      <c r="D34" s="200" t="str">
        <f t="shared" ca="1" si="6"/>
        <v/>
      </c>
      <c r="E34" s="175" t="str">
        <f t="shared" ca="1" si="7"/>
        <v/>
      </c>
      <c r="F34" s="200" t="str">
        <f t="shared" ca="1" si="3"/>
        <v/>
      </c>
      <c r="G34" s="200" t="str">
        <f t="shared" ca="1" si="8"/>
        <v/>
      </c>
      <c r="H34" s="200" t="str">
        <f t="shared" ca="1" si="4"/>
        <v/>
      </c>
      <c r="I34" s="200" t="str">
        <f t="shared" ca="1" si="9"/>
        <v/>
      </c>
      <c r="J34" s="200" t="str">
        <f ca="1">IF(A34&lt;&gt;"",INDIRECT(ADDRESS(MATCH(I34,CatIndDisaggrGrp!$A:$A,0),2,1,1,"CatIndDisaggrGrp")),"")</f>
        <v/>
      </c>
      <c r="K34" s="201" t="str">
        <f ca="1">IF(A34&lt;&gt;"",INDEX(CatIndDisaggrGrpValues!A:D,MATCH(DisaggImpact!I34,CatIndDisaggrGrpValues!A:A,0)+DisaggImpact!G34-1,4),"")</f>
        <v/>
      </c>
    </row>
    <row r="35" spans="1:11" x14ac:dyDescent="0.2">
      <c r="A35" s="199" t="str">
        <f ca="1">IF(B34=C34,IF((IFERROR(MATCH(TRUE,INDEX(OFFSET($L$3,A34,0,1,1):$L$13&lt;&gt;0,),0),""))&lt;&gt;"",(IFERROR(MATCH(TRUE,INDEX(OFFSET($L$3,A34,0,1,1):$L$13&lt;&gt;0,),0),""))+A34,""),A34)</f>
        <v/>
      </c>
      <c r="B35" s="200" t="str">
        <f t="shared" ca="1" si="2"/>
        <v/>
      </c>
      <c r="C35" s="200" t="str">
        <f t="shared" ca="1" si="5"/>
        <v/>
      </c>
      <c r="D35" s="200" t="str">
        <f t="shared" ca="1" si="6"/>
        <v/>
      </c>
      <c r="E35" s="175" t="str">
        <f t="shared" ca="1" si="7"/>
        <v/>
      </c>
      <c r="F35" s="200" t="str">
        <f t="shared" ca="1" si="3"/>
        <v/>
      </c>
      <c r="G35" s="200" t="str">
        <f t="shared" ca="1" si="8"/>
        <v/>
      </c>
      <c r="H35" s="200" t="str">
        <f t="shared" ca="1" si="4"/>
        <v/>
      </c>
      <c r="I35" s="200" t="str">
        <f t="shared" ca="1" si="9"/>
        <v/>
      </c>
      <c r="J35" s="200" t="str">
        <f ca="1">IF(A35&lt;&gt;"",INDIRECT(ADDRESS(MATCH(I35,CatIndDisaggrGrp!$A:$A,0),2,1,1,"CatIndDisaggrGrp")),"")</f>
        <v/>
      </c>
      <c r="K35" s="201" t="str">
        <f ca="1">IF(A35&lt;&gt;"",INDEX(CatIndDisaggrGrpValues!A:D,MATCH(DisaggImpact!I35,CatIndDisaggrGrpValues!A:A,0)+DisaggImpact!G35-1,4),"")</f>
        <v/>
      </c>
    </row>
    <row r="36" spans="1:11" x14ac:dyDescent="0.2">
      <c r="A36" s="199" t="str">
        <f ca="1">IF(B35=C35,IF((IFERROR(MATCH(TRUE,INDEX(OFFSET($L$3,A35,0,1,1):$L$13&lt;&gt;0,),0),""))&lt;&gt;"",(IFERROR(MATCH(TRUE,INDEX(OFFSET($L$3,A35,0,1,1):$L$13&lt;&gt;0,),0),""))+A35,""),A35)</f>
        <v/>
      </c>
      <c r="B36" s="200" t="str">
        <f t="shared" ca="1" si="2"/>
        <v/>
      </c>
      <c r="C36" s="200" t="str">
        <f t="shared" ca="1" si="5"/>
        <v/>
      </c>
      <c r="D36" s="200" t="str">
        <f t="shared" ca="1" si="6"/>
        <v/>
      </c>
      <c r="E36" s="175" t="str">
        <f t="shared" ca="1" si="7"/>
        <v/>
      </c>
      <c r="F36" s="200" t="str">
        <f t="shared" ca="1" si="3"/>
        <v/>
      </c>
      <c r="G36" s="200" t="str">
        <f t="shared" ca="1" si="8"/>
        <v/>
      </c>
      <c r="H36" s="200" t="str">
        <f t="shared" ca="1" si="4"/>
        <v/>
      </c>
      <c r="I36" s="200" t="str">
        <f t="shared" ca="1" si="9"/>
        <v/>
      </c>
      <c r="J36" s="200" t="str">
        <f ca="1">IF(A36&lt;&gt;"",INDIRECT(ADDRESS(MATCH(I36,CatIndDisaggrGrp!$A:$A,0),2,1,1,"CatIndDisaggrGrp")),"")</f>
        <v/>
      </c>
      <c r="K36" s="201" t="str">
        <f ca="1">IF(A36&lt;&gt;"",INDEX(CatIndDisaggrGrpValues!A:D,MATCH(DisaggImpact!I36,CatIndDisaggrGrpValues!A:A,0)+DisaggImpact!G36-1,4),"")</f>
        <v/>
      </c>
    </row>
    <row r="37" spans="1:11" x14ac:dyDescent="0.2">
      <c r="A37" s="199" t="str">
        <f ca="1">IF(B36=C36,IF((IFERROR(MATCH(TRUE,INDEX(OFFSET($L$3,A36,0,1,1):$L$13&lt;&gt;0,),0),""))&lt;&gt;"",(IFERROR(MATCH(TRUE,INDEX(OFFSET($L$3,A36,0,1,1):$L$13&lt;&gt;0,),0),""))+A36,""),A36)</f>
        <v/>
      </c>
      <c r="B37" s="200" t="str">
        <f t="shared" ca="1" si="2"/>
        <v/>
      </c>
      <c r="C37" s="200" t="str">
        <f t="shared" ca="1" si="5"/>
        <v/>
      </c>
      <c r="D37" s="200" t="str">
        <f t="shared" ca="1" si="6"/>
        <v/>
      </c>
      <c r="E37" s="175" t="str">
        <f t="shared" ca="1" si="7"/>
        <v/>
      </c>
      <c r="F37" s="200" t="str">
        <f t="shared" ca="1" si="3"/>
        <v/>
      </c>
      <c r="G37" s="200" t="str">
        <f t="shared" ca="1" si="8"/>
        <v/>
      </c>
      <c r="H37" s="200" t="str">
        <f t="shared" ca="1" si="4"/>
        <v/>
      </c>
      <c r="I37" s="200" t="str">
        <f t="shared" ca="1" si="9"/>
        <v/>
      </c>
      <c r="J37" s="200" t="str">
        <f ca="1">IF(A37&lt;&gt;"",INDIRECT(ADDRESS(MATCH(I37,CatIndDisaggrGrp!$A:$A,0),2,1,1,"CatIndDisaggrGrp")),"")</f>
        <v/>
      </c>
      <c r="K37" s="201" t="str">
        <f ca="1">IF(A37&lt;&gt;"",INDEX(CatIndDisaggrGrpValues!A:D,MATCH(DisaggImpact!I37,CatIndDisaggrGrpValues!A:A,0)+DisaggImpact!G37-1,4),"")</f>
        <v/>
      </c>
    </row>
    <row r="38" spans="1:11" x14ac:dyDescent="0.2">
      <c r="A38" s="199" t="str">
        <f ca="1">IF(B37=C37,IF((IFERROR(MATCH(TRUE,INDEX(OFFSET($L$3,A37,0,1,1):$L$13&lt;&gt;0,),0),""))&lt;&gt;"",(IFERROR(MATCH(TRUE,INDEX(OFFSET($L$3,A37,0,1,1):$L$13&lt;&gt;0,),0),""))+A37,""),A37)</f>
        <v/>
      </c>
      <c r="B38" s="200" t="str">
        <f t="shared" ca="1" si="2"/>
        <v/>
      </c>
      <c r="C38" s="200" t="str">
        <f t="shared" ca="1" si="5"/>
        <v/>
      </c>
      <c r="D38" s="200" t="str">
        <f t="shared" ca="1" si="6"/>
        <v/>
      </c>
      <c r="E38" s="175" t="str">
        <f t="shared" ca="1" si="7"/>
        <v/>
      </c>
      <c r="F38" s="200" t="str">
        <f t="shared" ca="1" si="3"/>
        <v/>
      </c>
      <c r="G38" s="200" t="str">
        <f t="shared" ca="1" si="8"/>
        <v/>
      </c>
      <c r="H38" s="200" t="str">
        <f t="shared" ca="1" si="4"/>
        <v/>
      </c>
      <c r="I38" s="200" t="str">
        <f t="shared" ca="1" si="9"/>
        <v/>
      </c>
      <c r="J38" s="200" t="str">
        <f ca="1">IF(A38&lt;&gt;"",INDIRECT(ADDRESS(MATCH(I38,CatIndDisaggrGrp!$A:$A,0),2,1,1,"CatIndDisaggrGrp")),"")</f>
        <v/>
      </c>
      <c r="K38" s="201" t="str">
        <f ca="1">IF(A38&lt;&gt;"",INDEX(CatIndDisaggrGrpValues!A:D,MATCH(DisaggImpact!I38,CatIndDisaggrGrpValues!A:A,0)+DisaggImpact!G38-1,4),"")</f>
        <v/>
      </c>
    </row>
    <row r="39" spans="1:11" x14ac:dyDescent="0.2">
      <c r="A39" s="199" t="str">
        <f ca="1">IF(B38=C38,IF((IFERROR(MATCH(TRUE,INDEX(OFFSET($L$3,A38,0,1,1):$L$13&lt;&gt;0,),0),""))&lt;&gt;"",(IFERROR(MATCH(TRUE,INDEX(OFFSET($L$3,A38,0,1,1):$L$13&lt;&gt;0,),0),""))+A38,""),A38)</f>
        <v/>
      </c>
      <c r="B39" s="200" t="str">
        <f t="shared" ca="1" si="2"/>
        <v/>
      </c>
      <c r="C39" s="200" t="str">
        <f t="shared" ca="1" si="5"/>
        <v/>
      </c>
      <c r="D39" s="200" t="str">
        <f t="shared" ca="1" si="6"/>
        <v/>
      </c>
      <c r="E39" s="175" t="str">
        <f t="shared" ca="1" si="7"/>
        <v/>
      </c>
      <c r="F39" s="200" t="str">
        <f t="shared" ca="1" si="3"/>
        <v/>
      </c>
      <c r="G39" s="200" t="str">
        <f t="shared" ca="1" si="8"/>
        <v/>
      </c>
      <c r="H39" s="200" t="str">
        <f t="shared" ca="1" si="4"/>
        <v/>
      </c>
      <c r="I39" s="200" t="str">
        <f t="shared" ca="1" si="9"/>
        <v/>
      </c>
      <c r="J39" s="200" t="str">
        <f ca="1">IF(A39&lt;&gt;"",INDIRECT(ADDRESS(MATCH(I39,CatIndDisaggrGrp!$A:$A,0),2,1,1,"CatIndDisaggrGrp")),"")</f>
        <v/>
      </c>
      <c r="K39" s="201" t="str">
        <f ca="1">IF(A39&lt;&gt;"",INDEX(CatIndDisaggrGrpValues!A:D,MATCH(DisaggImpact!I39,CatIndDisaggrGrpValues!A:A,0)+DisaggImpact!G39-1,4),"")</f>
        <v/>
      </c>
    </row>
    <row r="40" spans="1:11" x14ac:dyDescent="0.2">
      <c r="A40" s="199" t="str">
        <f ca="1">IF(B39=C39,IF((IFERROR(MATCH(TRUE,INDEX(OFFSET($L$3,A39,0,1,1):$L$13&lt;&gt;0,),0),""))&lt;&gt;"",(IFERROR(MATCH(TRUE,INDEX(OFFSET($L$3,A39,0,1,1):$L$13&lt;&gt;0,),0),""))+A39,""),A39)</f>
        <v/>
      </c>
      <c r="B40" s="200" t="str">
        <f t="shared" ca="1" si="2"/>
        <v/>
      </c>
      <c r="C40" s="200" t="str">
        <f t="shared" ca="1" si="5"/>
        <v/>
      </c>
      <c r="D40" s="200" t="str">
        <f t="shared" ca="1" si="6"/>
        <v/>
      </c>
      <c r="E40" s="175" t="str">
        <f t="shared" ca="1" si="7"/>
        <v/>
      </c>
      <c r="F40" s="200" t="str">
        <f t="shared" ca="1" si="3"/>
        <v/>
      </c>
      <c r="G40" s="200" t="str">
        <f t="shared" ca="1" si="8"/>
        <v/>
      </c>
      <c r="H40" s="200" t="str">
        <f t="shared" ca="1" si="4"/>
        <v/>
      </c>
      <c r="I40" s="200" t="str">
        <f t="shared" ca="1" si="9"/>
        <v/>
      </c>
      <c r="J40" s="200" t="str">
        <f ca="1">IF(A40&lt;&gt;"",INDIRECT(ADDRESS(MATCH(I40,CatIndDisaggrGrp!$A:$A,0),2,1,1,"CatIndDisaggrGrp")),"")</f>
        <v/>
      </c>
      <c r="K40" s="201" t="str">
        <f ca="1">IF(A40&lt;&gt;"",INDEX(CatIndDisaggrGrpValues!A:D,MATCH(DisaggImpact!I40,CatIndDisaggrGrpValues!A:A,0)+DisaggImpact!G40-1,4),"")</f>
        <v/>
      </c>
    </row>
    <row r="41" spans="1:11" x14ac:dyDescent="0.2">
      <c r="A41" s="199" t="str">
        <f ca="1">IF(B40=C40,IF((IFERROR(MATCH(TRUE,INDEX(OFFSET($L$3,A40,0,1,1):$L$13&lt;&gt;0,),0),""))&lt;&gt;"",(IFERROR(MATCH(TRUE,INDEX(OFFSET($L$3,A40,0,1,1):$L$13&lt;&gt;0,),0),""))+A40,""),A40)</f>
        <v/>
      </c>
      <c r="B41" s="200" t="str">
        <f t="shared" ca="1" si="2"/>
        <v/>
      </c>
      <c r="C41" s="200" t="str">
        <f t="shared" ca="1" si="5"/>
        <v/>
      </c>
      <c r="D41" s="200" t="str">
        <f t="shared" ca="1" si="6"/>
        <v/>
      </c>
      <c r="E41" s="175" t="str">
        <f t="shared" ca="1" si="7"/>
        <v/>
      </c>
      <c r="F41" s="200" t="str">
        <f t="shared" ca="1" si="3"/>
        <v/>
      </c>
      <c r="G41" s="200" t="str">
        <f t="shared" ca="1" si="8"/>
        <v/>
      </c>
      <c r="H41" s="200" t="str">
        <f t="shared" ca="1" si="4"/>
        <v/>
      </c>
      <c r="I41" s="200" t="str">
        <f t="shared" ca="1" si="9"/>
        <v/>
      </c>
      <c r="J41" s="200" t="str">
        <f ca="1">IF(A41&lt;&gt;"",INDIRECT(ADDRESS(MATCH(I41,CatIndDisaggrGrp!$A:$A,0),2,1,1,"CatIndDisaggrGrp")),"")</f>
        <v/>
      </c>
      <c r="K41" s="201" t="str">
        <f ca="1">IF(A41&lt;&gt;"",INDEX(CatIndDisaggrGrpValues!A:D,MATCH(DisaggImpact!I41,CatIndDisaggrGrpValues!A:A,0)+DisaggImpact!G41-1,4),"")</f>
        <v/>
      </c>
    </row>
    <row r="42" spans="1:11" x14ac:dyDescent="0.2">
      <c r="A42" s="199" t="str">
        <f ca="1">IF(B41=C41,IF((IFERROR(MATCH(TRUE,INDEX(OFFSET($L$3,A41,0,1,1):$L$13&lt;&gt;0,),0),""))&lt;&gt;"",(IFERROR(MATCH(TRUE,INDEX(OFFSET($L$3,A41,0,1,1):$L$13&lt;&gt;0,),0),""))+A41,""),A41)</f>
        <v/>
      </c>
      <c r="B42" s="200" t="str">
        <f t="shared" ca="1" si="2"/>
        <v/>
      </c>
      <c r="C42" s="200" t="str">
        <f t="shared" ca="1" si="5"/>
        <v/>
      </c>
      <c r="D42" s="200" t="str">
        <f t="shared" ca="1" si="6"/>
        <v/>
      </c>
      <c r="E42" s="175" t="str">
        <f t="shared" ca="1" si="7"/>
        <v/>
      </c>
      <c r="F42" s="200" t="str">
        <f t="shared" ca="1" si="3"/>
        <v/>
      </c>
      <c r="G42" s="200" t="str">
        <f t="shared" ca="1" si="8"/>
        <v/>
      </c>
      <c r="H42" s="200" t="str">
        <f t="shared" ca="1" si="4"/>
        <v/>
      </c>
      <c r="I42" s="200" t="str">
        <f t="shared" ca="1" si="9"/>
        <v/>
      </c>
      <c r="J42" s="200" t="str">
        <f ca="1">IF(A42&lt;&gt;"",INDIRECT(ADDRESS(MATCH(I42,CatIndDisaggrGrp!$A:$A,0),2,1,1,"CatIndDisaggrGrp")),"")</f>
        <v/>
      </c>
      <c r="K42" s="201" t="str">
        <f ca="1">IF(A42&lt;&gt;"",INDEX(CatIndDisaggrGrpValues!A:D,MATCH(DisaggImpact!I42,CatIndDisaggrGrpValues!A:A,0)+DisaggImpact!G42-1,4),"")</f>
        <v/>
      </c>
    </row>
    <row r="43" spans="1:11" x14ac:dyDescent="0.2">
      <c r="A43" s="199" t="str">
        <f ca="1">IF(B42=C42,IF((IFERROR(MATCH(TRUE,INDEX(OFFSET($L$3,A42,0,1,1):$L$13&lt;&gt;0,),0),""))&lt;&gt;"",(IFERROR(MATCH(TRUE,INDEX(OFFSET($L$3,A42,0,1,1):$L$13&lt;&gt;0,),0),""))+A42,""),A42)</f>
        <v/>
      </c>
      <c r="B43" s="200" t="str">
        <f t="shared" ca="1" si="2"/>
        <v/>
      </c>
      <c r="C43" s="200" t="str">
        <f t="shared" ca="1" si="5"/>
        <v/>
      </c>
      <c r="D43" s="200" t="str">
        <f t="shared" ca="1" si="6"/>
        <v/>
      </c>
      <c r="E43" s="175" t="str">
        <f t="shared" ca="1" si="7"/>
        <v/>
      </c>
      <c r="F43" s="200" t="str">
        <f t="shared" ca="1" si="3"/>
        <v/>
      </c>
      <c r="G43" s="200" t="str">
        <f t="shared" ca="1" si="8"/>
        <v/>
      </c>
      <c r="H43" s="200" t="str">
        <f t="shared" ca="1" si="4"/>
        <v/>
      </c>
      <c r="I43" s="200" t="str">
        <f t="shared" ca="1" si="9"/>
        <v/>
      </c>
      <c r="J43" s="200" t="str">
        <f ca="1">IF(A43&lt;&gt;"",INDIRECT(ADDRESS(MATCH(I43,CatIndDisaggrGrp!$A:$A,0),2,1,1,"CatIndDisaggrGrp")),"")</f>
        <v/>
      </c>
      <c r="K43" s="201" t="str">
        <f ca="1">IF(A43&lt;&gt;"",INDEX(CatIndDisaggrGrpValues!A:D,MATCH(DisaggImpact!I43,CatIndDisaggrGrpValues!A:A,0)+DisaggImpact!G43-1,4),"")</f>
        <v/>
      </c>
    </row>
    <row r="44" spans="1:11" x14ac:dyDescent="0.2">
      <c r="A44" s="199" t="str">
        <f ca="1">IF(B43=C43,IF((IFERROR(MATCH(TRUE,INDEX(OFFSET($L$3,A43,0,1,1):$L$13&lt;&gt;0,),0),""))&lt;&gt;"",(IFERROR(MATCH(TRUE,INDEX(OFFSET($L$3,A43,0,1,1):$L$13&lt;&gt;0,),0),""))+A43,""),A43)</f>
        <v/>
      </c>
      <c r="B44" s="200" t="str">
        <f t="shared" ca="1" si="2"/>
        <v/>
      </c>
      <c r="C44" s="200" t="str">
        <f t="shared" ca="1" si="5"/>
        <v/>
      </c>
      <c r="D44" s="200" t="str">
        <f t="shared" ca="1" si="6"/>
        <v/>
      </c>
      <c r="E44" s="175" t="str">
        <f t="shared" ca="1" si="7"/>
        <v/>
      </c>
      <c r="F44" s="200" t="str">
        <f t="shared" ca="1" si="3"/>
        <v/>
      </c>
      <c r="G44" s="200" t="str">
        <f t="shared" ca="1" si="8"/>
        <v/>
      </c>
      <c r="H44" s="200" t="str">
        <f t="shared" ca="1" si="4"/>
        <v/>
      </c>
      <c r="I44" s="200" t="str">
        <f t="shared" ca="1" si="9"/>
        <v/>
      </c>
      <c r="J44" s="200" t="str">
        <f ca="1">IF(A44&lt;&gt;"",INDIRECT(ADDRESS(MATCH(I44,CatIndDisaggrGrp!$A:$A,0),2,1,1,"CatIndDisaggrGrp")),"")</f>
        <v/>
      </c>
      <c r="K44" s="201" t="str">
        <f ca="1">IF(A44&lt;&gt;"",INDEX(CatIndDisaggrGrpValues!A:D,MATCH(DisaggImpact!I44,CatIndDisaggrGrpValues!A:A,0)+DisaggImpact!G44-1,4),"")</f>
        <v/>
      </c>
    </row>
    <row r="45" spans="1:11" x14ac:dyDescent="0.2">
      <c r="A45" s="203" t="str">
        <f ca="1">IF(B44=C44,IF((IFERROR(MATCH(TRUE,INDEX(OFFSET($L$3,A44,0,1,1):$L$13&lt;&gt;0,),0),""))&lt;&gt;"",(IFERROR(MATCH(TRUE,INDEX(OFFSET($L$3,A44,0,1,1):$L$13&lt;&gt;0,),0),""))+A44,""),A44)</f>
        <v/>
      </c>
      <c r="B45" s="204" t="str">
        <f t="shared" ca="1" si="2"/>
        <v/>
      </c>
      <c r="C45" s="204" t="str">
        <f t="shared" ca="1" si="5"/>
        <v/>
      </c>
      <c r="D45" s="204" t="str">
        <f t="shared" ca="1" si="6"/>
        <v/>
      </c>
      <c r="E45" s="241" t="str">
        <f t="shared" ca="1" si="7"/>
        <v/>
      </c>
      <c r="F45" s="204" t="str">
        <f t="shared" ca="1" si="3"/>
        <v/>
      </c>
      <c r="G45" s="204" t="str">
        <f t="shared" ca="1" si="8"/>
        <v/>
      </c>
      <c r="H45" s="204" t="str">
        <f t="shared" ca="1" si="4"/>
        <v/>
      </c>
      <c r="I45" s="204" t="str">
        <f t="shared" ca="1" si="9"/>
        <v/>
      </c>
      <c r="J45" s="204" t="str">
        <f ca="1">IF(A45&lt;&gt;"",INDIRECT(ADDRESS(MATCH(I45,CatIndDisaggrGrp!$A:$A,0),2,1,1,"CatIndDisaggrGrp")),"")</f>
        <v/>
      </c>
      <c r="K45" s="205" t="str">
        <f ca="1">IF(A45&lt;&gt;"",INDEX(CatIndDisaggrGrpValues!A:D,MATCH(DisaggImpact!I45,CatIndDisaggrGrpValues!A:A,0)+DisaggImpact!G45-1,4),"")</f>
        <v/>
      </c>
    </row>
    <row r="46" spans="1:11" x14ac:dyDescent="0.2">
      <c r="A46" s="203" t="str">
        <f ca="1">IF(B45=C45,IF((IFERROR(MATCH(TRUE,INDEX(OFFSET($L$3,A45,0,1,1):$L$13&lt;&gt;0,),0),""))&lt;&gt;"",(IFERROR(MATCH(TRUE,INDEX(OFFSET($L$3,A45,0,1,1):$L$13&lt;&gt;0,),0),""))+A45,""),A45)</f>
        <v/>
      </c>
      <c r="B46" s="204" t="str">
        <f t="shared" ref="B46:B50" ca="1" si="10">IF(A46&lt;&gt;"",INDEX($L$3:$L$13,A46,1),"")</f>
        <v/>
      </c>
      <c r="C46" s="204" t="str">
        <f t="shared" ref="C46:C50" ca="1" si="11">IF(B46&lt;&gt;"",IF(A46&lt;&gt;A45,1,C45+1),"")</f>
        <v/>
      </c>
      <c r="D46" s="204" t="str">
        <f t="shared" ref="D46:D50" ca="1" si="12">IF(A46&lt;&gt;"",IF(A46&lt;&gt;A45,1,IF(G45&lt;&gt;F45,D45,D45+1)),"")</f>
        <v/>
      </c>
      <c r="E46" s="241" t="str">
        <f t="shared" ref="E46:E50" ca="1" si="13">A46&amp;D46</f>
        <v/>
      </c>
      <c r="F46" s="204" t="str">
        <f t="shared" ref="F46:F50" ca="1" si="14">IF(A46&lt;&gt;"",INDEX($H$3:$K$13,A46,D46),"")</f>
        <v/>
      </c>
      <c r="G46" s="204" t="str">
        <f t="shared" ref="G46:G50" ca="1" si="15">IF(A46&lt;&gt;"",IF(E46&lt;&gt;E45,1,G45+1),"")</f>
        <v/>
      </c>
      <c r="H46" s="204" t="str">
        <f t="shared" ref="H46:H50" ca="1" si="16">IF(A46&lt;&gt;"",INDEX($B$3:$B$13,A46,1),"")</f>
        <v/>
      </c>
      <c r="I46" s="204" t="str">
        <f t="shared" ref="I46:I50" ca="1" si="17">IF(A46&lt;&gt;"",INDEX($D$3:$G$13,A46,D46),"")</f>
        <v/>
      </c>
      <c r="J46" s="204" t="str">
        <f ca="1">IF(A46&lt;&gt;"",INDIRECT(ADDRESS(MATCH(I46,CatIndDisaggrGrp!$A:$A,0),2,1,1,"CatIndDisaggrGrp")),"")</f>
        <v/>
      </c>
      <c r="K46" s="205" t="str">
        <f ca="1">IF(A46&lt;&gt;"",INDEX(CatIndDisaggrGrpValues!A:D,MATCH(DisaggImpact!I46,CatIndDisaggrGrpValues!A:A,0)+DisaggImpact!G46-1,4),"")</f>
        <v/>
      </c>
    </row>
    <row r="47" spans="1:11" x14ac:dyDescent="0.2">
      <c r="A47" s="203" t="str">
        <f ca="1">IF(B46=C46,IF((IFERROR(MATCH(TRUE,INDEX(OFFSET($L$3,A46,0,1,1):$L$13&lt;&gt;0,),0),""))&lt;&gt;"",(IFERROR(MATCH(TRUE,INDEX(OFFSET($L$3,A46,0,1,1):$L$13&lt;&gt;0,),0),""))+A46,""),A46)</f>
        <v/>
      </c>
      <c r="B47" s="204" t="str">
        <f t="shared" ca="1" si="10"/>
        <v/>
      </c>
      <c r="C47" s="204" t="str">
        <f t="shared" ca="1" si="11"/>
        <v/>
      </c>
      <c r="D47" s="204" t="str">
        <f t="shared" ca="1" si="12"/>
        <v/>
      </c>
      <c r="E47" s="241" t="str">
        <f t="shared" ca="1" si="13"/>
        <v/>
      </c>
      <c r="F47" s="204" t="str">
        <f t="shared" ca="1" si="14"/>
        <v/>
      </c>
      <c r="G47" s="204" t="str">
        <f t="shared" ca="1" si="15"/>
        <v/>
      </c>
      <c r="H47" s="204" t="str">
        <f t="shared" ca="1" si="16"/>
        <v/>
      </c>
      <c r="I47" s="204" t="str">
        <f t="shared" ca="1" si="17"/>
        <v/>
      </c>
      <c r="J47" s="204" t="str">
        <f ca="1">IF(A47&lt;&gt;"",INDIRECT(ADDRESS(MATCH(I47,CatIndDisaggrGrp!$A:$A,0),2,1,1,"CatIndDisaggrGrp")),"")</f>
        <v/>
      </c>
      <c r="K47" s="205" t="str">
        <f ca="1">IF(A47&lt;&gt;"",INDEX(CatIndDisaggrGrpValues!A:D,MATCH(DisaggImpact!I47,CatIndDisaggrGrpValues!A:A,0)+DisaggImpact!G47-1,4),"")</f>
        <v/>
      </c>
    </row>
    <row r="48" spans="1:11" x14ac:dyDescent="0.2">
      <c r="A48" s="203" t="str">
        <f ca="1">IF(B47=C47,IF((IFERROR(MATCH(TRUE,INDEX(OFFSET($L$3,A47,0,1,1):$L$13&lt;&gt;0,),0),""))&lt;&gt;"",(IFERROR(MATCH(TRUE,INDEX(OFFSET($L$3,A47,0,1,1):$L$13&lt;&gt;0,),0),""))+A47,""),A47)</f>
        <v/>
      </c>
      <c r="B48" s="204" t="str">
        <f t="shared" ca="1" si="10"/>
        <v/>
      </c>
      <c r="C48" s="204" t="str">
        <f t="shared" ca="1" si="11"/>
        <v/>
      </c>
      <c r="D48" s="204" t="str">
        <f t="shared" ca="1" si="12"/>
        <v/>
      </c>
      <c r="E48" s="241" t="str">
        <f t="shared" ca="1" si="13"/>
        <v/>
      </c>
      <c r="F48" s="204" t="str">
        <f t="shared" ca="1" si="14"/>
        <v/>
      </c>
      <c r="G48" s="204" t="str">
        <f t="shared" ca="1" si="15"/>
        <v/>
      </c>
      <c r="H48" s="204" t="str">
        <f t="shared" ca="1" si="16"/>
        <v/>
      </c>
      <c r="I48" s="204" t="str">
        <f t="shared" ca="1" si="17"/>
        <v/>
      </c>
      <c r="J48" s="204" t="str">
        <f ca="1">IF(A48&lt;&gt;"",INDIRECT(ADDRESS(MATCH(I48,CatIndDisaggrGrp!$A:$A,0),2,1,1,"CatIndDisaggrGrp")),"")</f>
        <v/>
      </c>
      <c r="K48" s="205" t="str">
        <f ca="1">IF(A48&lt;&gt;"",INDEX(CatIndDisaggrGrpValues!A:D,MATCH(DisaggImpact!I48,CatIndDisaggrGrpValues!A:A,0)+DisaggImpact!G48-1,4),"")</f>
        <v/>
      </c>
    </row>
    <row r="49" spans="1:11" x14ac:dyDescent="0.2">
      <c r="A49" s="203" t="str">
        <f ca="1">IF(B48=C48,IF((IFERROR(MATCH(TRUE,INDEX(OFFSET($L$3,A48,0,1,1):$L$13&lt;&gt;0,),0),""))&lt;&gt;"",(IFERROR(MATCH(TRUE,INDEX(OFFSET($L$3,A48,0,1,1):$L$13&lt;&gt;0,),0),""))+A48,""),A48)</f>
        <v/>
      </c>
      <c r="B49" s="204" t="str">
        <f t="shared" ca="1" si="10"/>
        <v/>
      </c>
      <c r="C49" s="204" t="str">
        <f t="shared" ca="1" si="11"/>
        <v/>
      </c>
      <c r="D49" s="204" t="str">
        <f t="shared" ca="1" si="12"/>
        <v/>
      </c>
      <c r="E49" s="241" t="str">
        <f t="shared" ca="1" si="13"/>
        <v/>
      </c>
      <c r="F49" s="204" t="str">
        <f t="shared" ca="1" si="14"/>
        <v/>
      </c>
      <c r="G49" s="204" t="str">
        <f t="shared" ca="1" si="15"/>
        <v/>
      </c>
      <c r="H49" s="204" t="str">
        <f t="shared" ca="1" si="16"/>
        <v/>
      </c>
      <c r="I49" s="204" t="str">
        <f t="shared" ca="1" si="17"/>
        <v/>
      </c>
      <c r="J49" s="204" t="str">
        <f ca="1">IF(A49&lt;&gt;"",INDIRECT(ADDRESS(MATCH(I49,CatIndDisaggrGrp!$A:$A,0),2,1,1,"CatIndDisaggrGrp")),"")</f>
        <v/>
      </c>
      <c r="K49" s="205" t="str">
        <f ca="1">IF(A49&lt;&gt;"",INDEX(CatIndDisaggrGrpValues!A:D,MATCH(DisaggImpact!I49,CatIndDisaggrGrpValues!A:A,0)+DisaggImpact!G49-1,4),"")</f>
        <v/>
      </c>
    </row>
    <row r="50" spans="1:11" x14ac:dyDescent="0.2">
      <c r="A50" s="203" t="str">
        <f ca="1">IF(B49=C49,IF((IFERROR(MATCH(TRUE,INDEX(OFFSET($L$3,A49,0,1,1):$L$13&lt;&gt;0,),0),""))&lt;&gt;"",(IFERROR(MATCH(TRUE,INDEX(OFFSET($L$3,A49,0,1,1):$L$13&lt;&gt;0,),0),""))+A49,""),A49)</f>
        <v/>
      </c>
      <c r="B50" s="204" t="str">
        <f t="shared" ca="1" si="10"/>
        <v/>
      </c>
      <c r="C50" s="204" t="str">
        <f t="shared" ca="1" si="11"/>
        <v/>
      </c>
      <c r="D50" s="204" t="str">
        <f t="shared" ca="1" si="12"/>
        <v/>
      </c>
      <c r="E50" s="241" t="str">
        <f t="shared" ca="1" si="13"/>
        <v/>
      </c>
      <c r="F50" s="204" t="str">
        <f t="shared" ca="1" si="14"/>
        <v/>
      </c>
      <c r="G50" s="204" t="str">
        <f t="shared" ca="1" si="15"/>
        <v/>
      </c>
      <c r="H50" s="204" t="str">
        <f t="shared" ca="1" si="16"/>
        <v/>
      </c>
      <c r="I50" s="204" t="str">
        <f t="shared" ca="1" si="17"/>
        <v/>
      </c>
      <c r="J50" s="204" t="str">
        <f ca="1">IF(A50&lt;&gt;"",INDIRECT(ADDRESS(MATCH(I50,CatIndDisaggrGrp!$A:$A,0),2,1,1,"CatIndDisaggrGrp")),"")</f>
        <v/>
      </c>
      <c r="K50" s="205" t="str">
        <f ca="1">IF(A50&lt;&gt;"",INDEX(CatIndDisaggrGrpValues!A:D,MATCH(DisaggImpact!I50,CatIndDisaggrGrpValues!A:A,0)+DisaggImpact!G50-1,4),"")</f>
        <v/>
      </c>
    </row>
  </sheetData>
  <sheetProtection password="C911"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090D99F72F4245B27751231F237A3F" ma:contentTypeVersion="3" ma:contentTypeDescription="Create a new document." ma:contentTypeScope="" ma:versionID="c8240a49c006e97948fd4565c737079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C61009A-AA5F-43A8-A803-44E6D389B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AB21ED7-E1CF-4E36-AF06-5C3F37323468}">
  <ds:schemaRefs>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314838B5-8B34-4975-BDC8-B1BA1944AC3C}">
  <ds:schemaRefs>
    <ds:schemaRef ds:uri="http://schemas.microsoft.com/sharepoint/v3/contenttype/forms"/>
  </ds:schemaRefs>
</ds:datastoreItem>
</file>

<file path=customXml/itemProps4.xml><?xml version="1.0" encoding="utf-8"?>
<ds:datastoreItem xmlns:ds="http://schemas.openxmlformats.org/officeDocument/2006/customXml" ds:itemID="{4DAA8D18-B959-4364-8729-4981EBB79EB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14</vt:i4>
      </vt:variant>
    </vt:vector>
  </HeadingPairs>
  <TitlesOfParts>
    <vt:vector size="43" baseType="lpstr">
      <vt:lpstr>Chg log</vt:lpstr>
      <vt:lpstr>Instructions</vt:lpstr>
      <vt:lpstr>Framework</vt:lpstr>
      <vt:lpstr>Translations</vt:lpstr>
      <vt:lpstr>Performance Framework </vt:lpstr>
      <vt:lpstr>Disaggregation</vt:lpstr>
      <vt:lpstr>DisaggCoverage</vt:lpstr>
      <vt:lpstr>DisaggOutcome</vt:lpstr>
      <vt:lpstr>DisaggImpact</vt:lpstr>
      <vt:lpstr>CatIndDisaggrGrp</vt:lpstr>
      <vt:lpstr>CatIndDisaggrGrpValues</vt:lpstr>
      <vt:lpstr>CatCoverage</vt:lpstr>
      <vt:lpstr>CatImpact</vt:lpstr>
      <vt:lpstr>CatOutcome</vt:lpstr>
      <vt:lpstr>IndDisaggrGrpInCov</vt:lpstr>
      <vt:lpstr>IndDisaggrGrpInImpact</vt:lpstr>
      <vt:lpstr>IndDisaggrGrpInOutcome</vt:lpstr>
      <vt:lpstr>CatTESTgranPeriod</vt:lpstr>
      <vt:lpstr>FiscCycleInCtry</vt:lpstr>
      <vt:lpstr>Definitions</vt:lpstr>
      <vt:lpstr>CatCmp</vt:lpstr>
      <vt:lpstr>CatModules</vt:lpstr>
      <vt:lpstr>CatInt</vt:lpstr>
      <vt:lpstr>CatDataSrc</vt:lpstr>
      <vt:lpstr>Ctry-notMulti</vt:lpstr>
      <vt:lpstr>ModInCmp</vt:lpstr>
      <vt:lpstr>ImpactInCmp</vt:lpstr>
      <vt:lpstr>DataSrcInCmp</vt:lpstr>
      <vt:lpstr>OutcomeInCmp</vt:lpstr>
      <vt:lpstr>Components</vt:lpstr>
      <vt:lpstr>Country_Applicant</vt:lpstr>
      <vt:lpstr>LangOffset</vt:lpstr>
      <vt:lpstr>Language</vt:lpstr>
      <vt:lpstr>MonthIndex</vt:lpstr>
      <vt:lpstr>Months</vt:lpstr>
      <vt:lpstr>Disaggregation!Print_Area</vt:lpstr>
      <vt:lpstr>Framework!Print_Area</vt:lpstr>
      <vt:lpstr>'Performance Framework '!Print_Area</vt:lpstr>
      <vt:lpstr>Framework!Print_Titles</vt:lpstr>
      <vt:lpstr>'Performance Framework '!Print_Titles</vt:lpstr>
      <vt:lpstr>Reporting_frequency</vt:lpstr>
      <vt:lpstr>TiedTo</vt:lpstr>
      <vt:lpstr>Years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FundingModel_ModularApproach_Template_en.xlsx</dc:title>
  <dc:creator/>
  <cp:lastModifiedBy/>
  <dcterms:created xsi:type="dcterms:W3CDTF">2011-08-15T15:21:04Z</dcterms:created>
  <dcterms:modified xsi:type="dcterms:W3CDTF">2015-03-30T05:20:35Z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und">
    <vt:lpwstr>Round 11</vt:lpwstr>
  </property>
  <property fmtid="{D5CDD505-2E9C-101B-9397-08002B2CF9AE}" pid="3" name="Section">
    <vt:lpwstr>Performance Framework</vt:lpwstr>
  </property>
  <property fmtid="{D5CDD505-2E9C-101B-9397-08002B2CF9AE}" pid="4" name="OptionButton1">
    <vt:lpwstr>0</vt:lpwstr>
  </property>
  <property fmtid="{D5CDD505-2E9C-101B-9397-08002B2CF9AE}" pid="5" name="Template-ID">
    <vt:lpwstr/>
  </property>
  <property fmtid="{D5CDD505-2E9C-101B-9397-08002B2CF9AE}" pid="6" name="Language">
    <vt:lpwstr>English</vt:lpwstr>
  </property>
  <property fmtid="{D5CDD505-2E9C-101B-9397-08002B2CF9AE}" pid="7" name="Multi">
    <vt:lpwstr>Single</vt:lpwstr>
  </property>
  <property fmtid="{D5CDD505-2E9C-101B-9397-08002B2CF9AE}" pid="8" name="Final">
    <vt:lpwstr>1</vt:lpwstr>
  </property>
  <property fmtid="{D5CDD505-2E9C-101B-9397-08002B2CF9AE}" pid="9" name="Document Type">
    <vt:lpwstr>Periodic Review</vt:lpwstr>
  </property>
  <property fmtid="{D5CDD505-2E9C-101B-9397-08002B2CF9AE}" pid="10" name="PublishStatus">
    <vt:lpwstr>New</vt:lpwstr>
  </property>
  <property fmtid="{D5CDD505-2E9C-101B-9397-08002B2CF9AE}" pid="11" name="ContentType">
    <vt:lpwstr>Document</vt:lpwstr>
  </property>
  <property fmtid="{D5CDD505-2E9C-101B-9397-08002B2CF9AE}" pid="12" name="ContentTypeId">
    <vt:lpwstr>0x010100E5090D99F72F4245B27751231F237A3F</vt:lpwstr>
  </property>
  <property fmtid="{D5CDD505-2E9C-101B-9397-08002B2CF9AE}" pid="13" name="Enterprise Asset Reference">
    <vt:lpwstr/>
  </property>
  <property fmtid="{D5CDD505-2E9C-101B-9397-08002B2CF9AE}" pid="14" name="Validation">
    <vt:lpwstr>Submited</vt:lpwstr>
  </property>
  <property fmtid="{D5CDD505-2E9C-101B-9397-08002B2CF9AE}" pid="15" name="AssetAutoExtraction">
    <vt:lpwstr/>
  </property>
  <property fmtid="{D5CDD505-2E9C-101B-9397-08002B2CF9AE}" pid="16" name="WorkflowCreationPath">
    <vt:lpwstr>2f7debbc-2b8d-44a1-9e0a-4005030c88f4,28;2f7debbc-2b8d-44a1-9e0a-4005030c88f4,30;2f7debbc-2b8d-44a1-9e0a-4005030c88f4,32;2f7debbc-2b8d-44a1-9e0a-4005030c88f4,11;</vt:lpwstr>
  </property>
  <property fmtid="{D5CDD505-2E9C-101B-9397-08002B2CF9AE}" pid="17" name="EktContentLanguage">
    <vt:i4>1033</vt:i4>
  </property>
  <property fmtid="{D5CDD505-2E9C-101B-9397-08002B2CF9AE}" pid="18" name="EktQuickLink">
    <vt:lpwstr>DownloadAsset.aspx?id=26597</vt:lpwstr>
  </property>
  <property fmtid="{D5CDD505-2E9C-101B-9397-08002B2CF9AE}" pid="19" name="EktContentType">
    <vt:i4>101</vt:i4>
  </property>
  <property fmtid="{D5CDD505-2E9C-101B-9397-08002B2CF9AE}" pid="20" name="EktContentSubType">
    <vt:i4>0</vt:i4>
  </property>
  <property fmtid="{D5CDD505-2E9C-101B-9397-08002B2CF9AE}" pid="21" name="EktFolderName">
    <vt:lpwstr/>
  </property>
  <property fmtid="{D5CDD505-2E9C-101B-9397-08002B2CF9AE}" pid="22" name="EktCmsPath">
    <vt:lpwstr/>
  </property>
  <property fmtid="{D5CDD505-2E9C-101B-9397-08002B2CF9AE}" pid="23" name="EktExpiryType">
    <vt:i4>1</vt:i4>
  </property>
  <property fmtid="{D5CDD505-2E9C-101B-9397-08002B2CF9AE}" pid="24" name="EktDateCreated">
    <vt:lpwstr>2011-11-15T10:34:43Z</vt:lpwstr>
  </property>
  <property fmtid="{D5CDD505-2E9C-101B-9397-08002B2CF9AE}" pid="25" name="EktDateModified">
    <vt:lpwstr>2012-04-30T10:51:36Z</vt:lpwstr>
  </property>
  <property fmtid="{D5CDD505-2E9C-101B-9397-08002B2CF9AE}" pid="26" name="EktTaxCategory">
    <vt:lpwstr> #eksep# \Navigation\documents\monitoring_evaluation #eksep# </vt:lpwstr>
  </property>
  <property fmtid="{D5CDD505-2E9C-101B-9397-08002B2CF9AE}" pid="27" name="EktDisabledTaxCategory">
    <vt:lpwstr/>
  </property>
  <property fmtid="{D5CDD505-2E9C-101B-9397-08002B2CF9AE}" pid="28" name="EktCmsSize">
    <vt:i4>728576</vt:i4>
  </property>
  <property fmtid="{D5CDD505-2E9C-101B-9397-08002B2CF9AE}" pid="29" name="EktSearchable">
    <vt:i4>1</vt:i4>
  </property>
  <property fmtid="{D5CDD505-2E9C-101B-9397-08002B2CF9AE}" pid="30" name="EktEDescription">
    <vt:lpwstr>&amp;lt;p&amp;gt;$Meta$  $Ranges$  Translations  HSS  Definitions  Drops  Malaria  TB  HIV  Target assumptions  Performance Framework  Instructions ru  Instructions sp  Instructions fr  Instructions en  Afghanistan  Albania  Algeria  Alter_Vida___Centro_de_Estudi</vt:lpwstr>
  </property>
  <property fmtid="{D5CDD505-2E9C-101B-9397-08002B2CF9AE}" pid="31" name="EktFile_Size">
    <vt:lpwstr>696 KB</vt:lpwstr>
  </property>
  <property fmtid="{D5CDD505-2E9C-101B-9397-08002B2CF9AE}" pid="32" name="EktFile_Type">
    <vt:lpwstr>XLS</vt:lpwstr>
  </property>
  <property fmtid="{D5CDD505-2E9C-101B-9397-08002B2CF9AE}" pid="33" name="SV_QUERY_LIST_4F35BF76-6C0D-4D9B-82B2-816C12CF3733">
    <vt:lpwstr>empty_477D106A-C0D6-4607-AEBD-E2C9D60EA279</vt:lpwstr>
  </property>
</Properties>
</file>